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C:\Users\hancakova.helena.KR-JIHOMORAVSKY\Desktop\"/>
    </mc:Choice>
  </mc:AlternateContent>
  <xr:revisionPtr revIDLastSave="0" documentId="13_ncr:1_{9C48FF59-595E-48F0-896E-A1A5F63A2382}" xr6:coauthVersionLast="47" xr6:coauthVersionMax="47" xr10:uidLastSave="{00000000-0000-0000-0000-000000000000}"/>
  <workbookProtection workbookAlgorithmName="SHA-512" workbookHashValue="TeCHuwJCDPchfTxd9kdLb4c4YSsCBuhsXY1FYGxS9f0fht8NDNh8wnig7hrn4Azd+kOz5oeATXTnyIzXKsmphw==" workbookSaltValue="jPgwFcSwpedfd/irtYQ8Ow==" workbookSpinCount="100000" lockStructure="1"/>
  <bookViews>
    <workbookView xWindow="-110" yWindow="-110" windowWidth="19420" windowHeight="10420" tabRatio="876" activeTab="1" xr2:uid="{482DF45E-C7F0-40A3-AC67-CF44E934242B}"/>
  </bookViews>
  <sheets>
    <sheet name="Úvod" sheetId="11" r:id="rId1"/>
    <sheet name="Podpoření účastníci projektu" sheetId="2" r:id="rId2"/>
    <sheet name="Přehled podpor OPZ+" sheetId="7" r:id="rId3"/>
    <sheet name="Pomocný_výzvy_skrýt" sheetId="9" state="hidden" r:id="rId4"/>
    <sheet name="Detailní podpory OPZ+" sheetId="6" state="hidden" r:id="rId5"/>
    <sheet name="Zjednodušený záznam podpor" sheetId="12" r:id="rId6"/>
    <sheet name="Detailní podpory výzva 15" sheetId="13" r:id="rId7"/>
    <sheet name="Detailní podpory výzva 23" sheetId="14" r:id="rId8"/>
    <sheet name="Detailní podpory výzva 28" sheetId="8" r:id="rId9"/>
    <sheet name="Detailní podpory výzva 37" sheetId="10" r:id="rId10"/>
    <sheet name="Detailní podpory výzva 32" sheetId="19" r:id="rId11"/>
    <sheet name="Detailní podpory výzva 52" sheetId="20" r:id="rId12"/>
    <sheet name="Detailní podpory výzva 56" sheetId="21" r:id="rId13"/>
    <sheet name="Detailní podpory výzva 78" sheetId="23" r:id="rId14"/>
    <sheet name="Detailní podpory výzva 88" sheetId="24" r:id="rId15"/>
    <sheet name="Detailní podpory výzva 35" sheetId="25" r:id="rId16"/>
    <sheet name="Detailní podpory výzva 40" sheetId="26" r:id="rId17"/>
    <sheet name="Detailní podpory výzva 41" sheetId="27" r:id="rId18"/>
    <sheet name="Detailní podpory výzva 47" sheetId="28" r:id="rId19"/>
    <sheet name="Detailní podpory výzva 48" sheetId="29" r:id="rId20"/>
    <sheet name="Detailní podpory výzva 71" sheetId="30" r:id="rId21"/>
    <sheet name="Detailní podpory výzva 83" sheetId="31" r:id="rId22"/>
    <sheet name="Detailní podpory výzva 07" sheetId="32" r:id="rId23"/>
    <sheet name="Detailní podpory výzva 08" sheetId="34" r:id="rId24"/>
    <sheet name="Detailní podpory výzva 18" sheetId="15" r:id="rId25"/>
    <sheet name="Detailní podpory výzva 24" sheetId="35" r:id="rId26"/>
    <sheet name="Detailní podpory výzva 64" sheetId="36" r:id="rId27"/>
    <sheet name="Detailní podpory výzva 65" sheetId="37" r:id="rId28"/>
    <sheet name="Detailní podpory výzva 75" sheetId="38" r:id="rId29"/>
    <sheet name="Detailní podpory výzva 101" sheetId="39" r:id="rId30"/>
    <sheet name="Detailní podpory výzva 44" sheetId="40" r:id="rId31"/>
    <sheet name="Detailní podpory výzva 50" sheetId="16" r:id="rId32"/>
    <sheet name="Detailní podpory výzva 51" sheetId="17" r:id="rId33"/>
    <sheet name="Detailní podpory výzva 59" sheetId="18" r:id="rId34"/>
    <sheet name="Pomocný_bude skryt" sheetId="4" state="hidden" r:id="rId35"/>
    <sheet name="Hodnoty indikátorů účastníci" sheetId="1" state="hidden" r:id="rId36"/>
  </sheets>
  <definedNames>
    <definedName name="_xlnm._FilterDatabase" localSheetId="4" hidden="1">'Detailní podpory OPZ+'!$A$7:$W$7</definedName>
    <definedName name="_xlnm._FilterDatabase" localSheetId="1" hidden="1">'Podpoření účastníci projektu'!$A$7:$AI$7</definedName>
    <definedName name="_xlnm._FilterDatabase" localSheetId="5" hidden="1">'Zjednodušený záznam podpor'!$A$7:$W$7</definedName>
    <definedName name="Bydlení">Pomocný_výzvy_skrýt!$G$3:$G$7</definedName>
    <definedName name="Jiné">Pomocný_výzvy_skrýt!$K$3</definedName>
    <definedName name="Kompetence">Pomocný_výzvy_skrýt!$D$3:$D$5</definedName>
    <definedName name="Kompetence_V37">Pomocný_výzvy_skrýt!$D$78:$D$79</definedName>
    <definedName name="Kompetence_V88">Pomocný_výzvy_skrýt!$D$85:$D$86</definedName>
    <definedName name="Poradenství_k_bydlení">Pomocný_výzvy_skrýt!$H$3:$H$8</definedName>
    <definedName name="Rekvalifikace">Pomocný_výzvy_skrýt!$E$3:$E$12</definedName>
    <definedName name="Rekvalifikace_V18">Pomocný_výzvy_skrýt!$D$135:$D$143</definedName>
    <definedName name="Rekvalifikace_V35">Pomocný_výzvy_skrýt!$D$98:$D$100</definedName>
    <definedName name="Rekvalifikace_V37">Pomocný_výzvy_skrýt!$E$78:$E$82</definedName>
    <definedName name="Rekvalifikace_V41">Pomocný_výzvy_skrýt!$D$113:$D$119</definedName>
    <definedName name="Rekvalifikace_V88">Pomocný_výzvy_skrýt!$E$85:$E$89</definedName>
    <definedName name="Sociální_podníkání">Pomocný_výzvy_skrýt!$J$3:$J$7</definedName>
    <definedName name="Sociální_začleňování">Pomocný_výzvy_skrýt!$I$3:$I$13</definedName>
    <definedName name="Sociální_začleňování_V18">Pomocný_výzvy_skrýt!$F$135:$F$143</definedName>
    <definedName name="Sociální_začleňování_V44">Pomocný_výzvy_skrýt!$C$183:$C$188</definedName>
    <definedName name="Sociální_začleňování_V65">Pomocný_výzvy_skrýt!$C$146:$C$153</definedName>
    <definedName name="Typ_podpory">Pomocný_výzvy_skrýt!$B$3:$B$11</definedName>
    <definedName name="Typ_podpory_výzva_07">Pomocný_výzvy_skrýt!$B$130:$B$132</definedName>
    <definedName name="Typ_podpory_výzva_08">Pomocný_výzvy_skrýt!$B$160:$B$166</definedName>
    <definedName name="Typ_podpory_výzva_101">Pomocný_výzvy_skrýt!$B$178:$B$180</definedName>
    <definedName name="Typ_podpory_výzva_15">Pomocný_výzvy_skrýt!$B$28:$B$31</definedName>
    <definedName name="Typ_podpory_výzva_18">Pomocný_výzvy_skrýt!$B$135:$B$139</definedName>
    <definedName name="Typ_podpory_výzva_23">Pomocný_výzvy_skrýt!$B$45:$B$49</definedName>
    <definedName name="Typ_podpory_výzva_24">Pomocný_výzvy_skrýt!$B$156:$B$157</definedName>
    <definedName name="Typ_podpory_výzva_28">Pomocný_výzvy_skrýt!$B$16:$B$20</definedName>
    <definedName name="Typ_podpory_výzva_32">Pomocný_výzvy_skrýt!$B$37:$B$40</definedName>
    <definedName name="Typ_podpory_výzva_35">Pomocný_výzvy_skrýt!$B$98:$B$100</definedName>
    <definedName name="Typ_podpory_výzva_37">Pomocný_výzvy_skrýt!$B$78:$B$81</definedName>
    <definedName name="Typ_podpory_výzva_40">Pomocný_výzvy_skrýt!$B$92:$B$93</definedName>
    <definedName name="Typ_podpory_výzva_41">Pomocný_výzvy_skrýt!$B$113:$B$116</definedName>
    <definedName name="Typ_podpory_výzva_44">Pomocný_výzvy_skrýt!$B$183:$B$184</definedName>
    <definedName name="Typ_podpory_výzva_47">Pomocný_výzvy_skrýt!$B$103:$B$104</definedName>
    <definedName name="Typ_podpory_výzva_48">Pomocný_výzvy_skrýt!$B$109:$B$110</definedName>
    <definedName name="Typ_podpory_výzva_50">Pomocný_výzvy_skrýt!$B$191:$B$199</definedName>
    <definedName name="Typ_podpory_výzva_51">Pomocný_výzvy_skrýt!$B$204:$B$212</definedName>
    <definedName name="Typ_podpory_výzva_52">Pomocný_výzvy_skrýt!$B$54:$B$57</definedName>
    <definedName name="Typ_podpory_výzva_56">Pomocný_výzvy_skrýt!$B$62:$B$65</definedName>
    <definedName name="Typ_podpory_výzva_59">Pomocný_výzvy_skrýt!$B$217:$B$225</definedName>
    <definedName name="Typ_podpory_výzva_64">Pomocný_výzvy_skrýt!$B$169:$B$171</definedName>
    <definedName name="Typ_podpory_výzva_65">Pomocný_výzvy_skrýt!$B$146:$B$147</definedName>
    <definedName name="Typ_podpory_výzva_71">Pomocný_výzvy_skrýt!$B$122:$B$123</definedName>
    <definedName name="Typ_podpory_výzva_75">Pomocný_výzvy_skrýt!$B$174:$B$175</definedName>
    <definedName name="Typ_podpory_výzva_78">Pomocný_výzvy_skrýt!$B$70:$B$73</definedName>
    <definedName name="Typ_podpory_výzva_83">Pomocný_výzvy_skrýt!$B$126:$B$127</definedName>
    <definedName name="Typ_podpory_výzva_88">Pomocný_výzvy_skrýt!$B$85:$B$88</definedName>
    <definedName name="Uplatnění">Pomocný_výzvy_skrýt!$F$3:$F$11</definedName>
    <definedName name="Uplatnění_V08">Pomocný_výzvy_skrýt!$F$160:$F$166</definedName>
    <definedName name="Uplatnění_V15">Pomocný_výzvy_skrýt!$E$28:$E$34</definedName>
    <definedName name="Uplatnění_V18">Pomocný_výzvy_skrýt!$E$135:$E$141</definedName>
    <definedName name="Uplatnění_V23">Pomocný_výzvy_skrýt!$F$45:$F$51</definedName>
    <definedName name="Uplatnění_V28">Pomocný_výzvy_skrýt!$F$16:$F$22</definedName>
    <definedName name="Uplatnění_V32">Pomocný_výzvy_skrýt!$E$37:$E$42</definedName>
    <definedName name="Uplatnění_V41">Pomocný_výzvy_skrýt!$E$113:$E$117</definedName>
    <definedName name="Uplatnění_V52">Pomocný_výzvy_skrýt!$E$54:$E$59</definedName>
    <definedName name="Uplatnění_V56">Pomocný_výzvy_skrýt!$E$62:$E$67</definedName>
    <definedName name="Uplatnění_V78">Pomocný_výzvy_skrýt!$E$70:$E$75</definedName>
    <definedName name="Vzdělávání">Pomocný_výzvy_skrýt!$C$3:$C$7</definedName>
    <definedName name="Vzdělávání_V37">Pomocný_výzvy_skrýt!$C$78:$C$81</definedName>
    <definedName name="Vzdělávání_V40">Pomocný_výzvy_skrýt!$C$92:$C$95</definedName>
    <definedName name="Vzdělávání_V47">Pomocný_výzvy_skrýt!$C$103:$C$106</definedName>
    <definedName name="Vzdělávání_V88">Pomocný_výzvy_skrýt!$C$85:$C$88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2" l="1"/>
  <c r="T8" i="12"/>
  <c r="P8" i="12" s="1"/>
  <c r="B9" i="12"/>
  <c r="T9" i="12"/>
  <c r="P9" i="12" s="1"/>
  <c r="B10" i="12"/>
  <c r="P10" i="12"/>
  <c r="T10" i="12"/>
  <c r="B11" i="12"/>
  <c r="T11" i="12"/>
  <c r="P11" i="12" s="1"/>
  <c r="B12" i="12"/>
  <c r="T12" i="12"/>
  <c r="P12" i="12" s="1"/>
  <c r="B13" i="12"/>
  <c r="T13" i="12"/>
  <c r="P13" i="12" s="1"/>
  <c r="B14" i="12"/>
  <c r="T14" i="12"/>
  <c r="P14" i="12" s="1"/>
  <c r="B15" i="12"/>
  <c r="T15" i="12"/>
  <c r="P15" i="12" s="1"/>
  <c r="B16" i="12"/>
  <c r="T16" i="12"/>
  <c r="P16" i="12" s="1"/>
  <c r="B17" i="12"/>
  <c r="T17" i="12"/>
  <c r="P17" i="12" s="1"/>
  <c r="B18" i="12"/>
  <c r="T18" i="12"/>
  <c r="P18" i="12" s="1"/>
  <c r="B19" i="12"/>
  <c r="T19" i="12"/>
  <c r="P19" i="12" s="1"/>
  <c r="B20" i="12"/>
  <c r="T20" i="12"/>
  <c r="P20" i="12" s="1"/>
  <c r="B21" i="12"/>
  <c r="T21" i="12"/>
  <c r="P21" i="12" s="1"/>
  <c r="B22" i="12"/>
  <c r="P22" i="12"/>
  <c r="T22" i="12"/>
  <c r="B23" i="12"/>
  <c r="T23" i="12"/>
  <c r="P23" i="12" s="1"/>
  <c r="B24" i="12"/>
  <c r="T24" i="12"/>
  <c r="P24" i="12" s="1"/>
  <c r="B25" i="12"/>
  <c r="T25" i="12"/>
  <c r="P25" i="12" s="1"/>
  <c r="B26" i="12"/>
  <c r="T26" i="12"/>
  <c r="P26" i="12" s="1"/>
  <c r="B27" i="12"/>
  <c r="T27" i="12"/>
  <c r="P27" i="12" s="1"/>
  <c r="B28" i="12"/>
  <c r="T28" i="12"/>
  <c r="P28" i="12" s="1"/>
  <c r="B29" i="12"/>
  <c r="P29" i="12"/>
  <c r="T29" i="12"/>
  <c r="B30" i="12"/>
  <c r="T30" i="12"/>
  <c r="P30" i="12" s="1"/>
  <c r="B31" i="12"/>
  <c r="T31" i="12"/>
  <c r="P31" i="12" s="1"/>
  <c r="B32" i="12"/>
  <c r="T32" i="12"/>
  <c r="P32" i="12" s="1"/>
  <c r="B33" i="12"/>
  <c r="T33" i="12"/>
  <c r="P33" i="12" s="1"/>
  <c r="B34" i="12"/>
  <c r="T34" i="12"/>
  <c r="P34" i="12" s="1"/>
  <c r="B35" i="12"/>
  <c r="T35" i="12"/>
  <c r="P35" i="12" s="1"/>
  <c r="B36" i="12"/>
  <c r="T36" i="12"/>
  <c r="P36" i="12" s="1"/>
  <c r="B37" i="12"/>
  <c r="P37" i="12"/>
  <c r="T37" i="12"/>
  <c r="B9" i="2" l="1"/>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8" i="2"/>
  <c r="T10" i="2"/>
  <c r="T11" i="2"/>
  <c r="T12" i="2"/>
  <c r="T14" i="2"/>
  <c r="T15" i="2"/>
  <c r="T16" i="2"/>
  <c r="T17" i="2"/>
  <c r="T18" i="2"/>
  <c r="T19" i="2"/>
  <c r="T20" i="2"/>
  <c r="T21" i="2"/>
  <c r="T22" i="2"/>
  <c r="T23" i="2"/>
  <c r="T24" i="2"/>
  <c r="T25" i="2"/>
  <c r="T26" i="2"/>
  <c r="T27" i="2"/>
  <c r="T28" i="2"/>
  <c r="T29" i="2"/>
  <c r="T30" i="2"/>
  <c r="T31" i="2"/>
  <c r="T32" i="2"/>
  <c r="T33" i="2"/>
  <c r="T34" i="2"/>
  <c r="T35" i="2"/>
  <c r="T36" i="2"/>
  <c r="T37" i="2"/>
  <c r="B48" i="9"/>
  <c r="D36" i="7"/>
  <c r="T9" i="2" l="1"/>
  <c r="T13" i="2"/>
  <c r="T8" i="2"/>
  <c r="D182" i="9"/>
  <c r="B184" i="9" s="1"/>
  <c r="B183" i="9"/>
  <c r="D173" i="9"/>
  <c r="B175" i="9" s="1"/>
  <c r="C173" i="9"/>
  <c r="B174" i="9" s="1"/>
  <c r="E177" i="9"/>
  <c r="B180" i="9" s="1"/>
  <c r="D177" i="9"/>
  <c r="B179" i="9" s="1"/>
  <c r="C177" i="9"/>
  <c r="B178" i="9" s="1"/>
  <c r="E168" i="9"/>
  <c r="B171" i="9" s="1"/>
  <c r="D168" i="9"/>
  <c r="B170" i="9" s="1"/>
  <c r="C168" i="9"/>
  <c r="B169" i="9" s="1"/>
  <c r="B163" i="9"/>
  <c r="I159" i="9"/>
  <c r="B166" i="9" s="1"/>
  <c r="H159" i="9"/>
  <c r="B165" i="9" s="1"/>
  <c r="G159" i="9"/>
  <c r="B164" i="9" s="1"/>
  <c r="E159" i="9"/>
  <c r="B162" i="9" s="1"/>
  <c r="D159" i="9"/>
  <c r="B161" i="9" s="1"/>
  <c r="C159" i="9"/>
  <c r="B160" i="9" s="1"/>
  <c r="D155" i="9"/>
  <c r="C155" i="9"/>
  <c r="B156" i="9" s="1"/>
  <c r="B157" i="9"/>
  <c r="B146" i="9"/>
  <c r="D145" i="9"/>
  <c r="B147" i="9" s="1"/>
  <c r="B138" i="9"/>
  <c r="G134" i="9"/>
  <c r="B139" i="9" s="1"/>
  <c r="C134" i="9"/>
  <c r="B135" i="9" s="1"/>
  <c r="B137" i="9"/>
  <c r="B136" i="9"/>
  <c r="E129" i="9"/>
  <c r="B132" i="9" s="1"/>
  <c r="D129" i="9"/>
  <c r="B131" i="9" s="1"/>
  <c r="C129" i="9"/>
  <c r="B130" i="9"/>
  <c r="B115" i="9"/>
  <c r="F112" i="9"/>
  <c r="B116" i="9" s="1"/>
  <c r="C112" i="9"/>
  <c r="B113" i="9" s="1"/>
  <c r="C125" i="9"/>
  <c r="B126" i="9" s="1"/>
  <c r="C121" i="9"/>
  <c r="B122" i="9" s="1"/>
  <c r="C108" i="9"/>
  <c r="B109" i="9" s="1"/>
  <c r="B127" i="9"/>
  <c r="B123" i="9"/>
  <c r="B114" i="9"/>
  <c r="B110" i="9"/>
  <c r="B100" i="9"/>
  <c r="B104" i="9"/>
  <c r="B103" i="9"/>
  <c r="B99" i="9"/>
  <c r="B98" i="9"/>
  <c r="B93" i="9"/>
  <c r="B92" i="9"/>
  <c r="B88" i="9"/>
  <c r="B87" i="9"/>
  <c r="B86" i="9"/>
  <c r="B85" i="9"/>
  <c r="B73" i="9"/>
  <c r="B72" i="9"/>
  <c r="B71" i="9"/>
  <c r="B70" i="9"/>
  <c r="B65" i="9"/>
  <c r="B64" i="9"/>
  <c r="B63" i="9"/>
  <c r="B62" i="9"/>
  <c r="B57" i="9"/>
  <c r="B56" i="9"/>
  <c r="B55" i="9"/>
  <c r="B54" i="9"/>
  <c r="B45" i="9"/>
  <c r="B49" i="9"/>
  <c r="B47" i="9"/>
  <c r="B39" i="9"/>
  <c r="B46" i="9"/>
  <c r="B40" i="9"/>
  <c r="B38" i="9"/>
  <c r="B37" i="9"/>
  <c r="B31" i="9"/>
  <c r="B29" i="9"/>
  <c r="B28" i="9"/>
  <c r="S9" i="6" l="1"/>
  <c r="T9" i="6" s="1"/>
  <c r="S10" i="6"/>
  <c r="T10" i="6" s="1"/>
  <c r="S11" i="6"/>
  <c r="T11" i="6" s="1"/>
  <c r="S12" i="6"/>
  <c r="T12" i="6" s="1"/>
  <c r="S13" i="6"/>
  <c r="T13" i="6" s="1"/>
  <c r="S14" i="6"/>
  <c r="T14" i="6" s="1"/>
  <c r="S15" i="6"/>
  <c r="T15" i="6" s="1"/>
  <c r="S16" i="6"/>
  <c r="T16" i="6" s="1"/>
  <c r="S17" i="6"/>
  <c r="T17" i="6" s="1"/>
  <c r="S18" i="6"/>
  <c r="T18" i="6" s="1"/>
  <c r="S19" i="6"/>
  <c r="T19" i="6" s="1"/>
  <c r="S20" i="6"/>
  <c r="T20" i="6" s="1"/>
  <c r="S21" i="6"/>
  <c r="T21" i="6" s="1"/>
  <c r="S22" i="6"/>
  <c r="T22" i="6" s="1"/>
  <c r="S23" i="6"/>
  <c r="T23" i="6" s="1"/>
  <c r="S24" i="6"/>
  <c r="T24" i="6" s="1"/>
  <c r="S25" i="6"/>
  <c r="T25" i="6"/>
  <c r="S26" i="6"/>
  <c r="T26" i="6" s="1"/>
  <c r="S27" i="6"/>
  <c r="T27" i="6" s="1"/>
  <c r="S28" i="6"/>
  <c r="T28" i="6"/>
  <c r="S29" i="6"/>
  <c r="T29" i="6" s="1"/>
  <c r="S30" i="6"/>
  <c r="T30" i="6"/>
  <c r="S31" i="6"/>
  <c r="T31" i="6" s="1"/>
  <c r="S32" i="6"/>
  <c r="T32" i="6" s="1"/>
  <c r="S33" i="6"/>
  <c r="T33" i="6" s="1"/>
  <c r="S34" i="6"/>
  <c r="T34" i="6" s="1"/>
  <c r="S35" i="6"/>
  <c r="T35" i="6" s="1"/>
  <c r="S36" i="6"/>
  <c r="T36" i="6" s="1"/>
  <c r="S37" i="6"/>
  <c r="T37" i="6" s="1"/>
  <c r="B17" i="6"/>
  <c r="B16" i="6"/>
  <c r="B15" i="6"/>
  <c r="B14" i="6"/>
  <c r="B13" i="6"/>
  <c r="B12" i="6"/>
  <c r="B11" i="6"/>
  <c r="B10" i="6"/>
  <c r="B9" i="6"/>
  <c r="S8" i="6"/>
  <c r="T8" i="6" s="1"/>
  <c r="B8" i="6"/>
  <c r="B18" i="6" l="1"/>
  <c r="B19" i="6"/>
  <c r="B20" i="6"/>
  <c r="B21" i="6"/>
  <c r="B22" i="6"/>
  <c r="B23" i="6"/>
  <c r="B24" i="6"/>
  <c r="B25" i="6"/>
  <c r="B26" i="6"/>
  <c r="B27" i="6"/>
  <c r="B28" i="6"/>
  <c r="B29" i="6"/>
  <c r="B30" i="6"/>
  <c r="B31" i="6"/>
  <c r="B32" i="6"/>
  <c r="B33" i="6"/>
  <c r="B34" i="6"/>
  <c r="B35" i="6"/>
  <c r="B36" i="6"/>
  <c r="B37" i="6"/>
  <c r="G23" i="1" l="1"/>
  <c r="G79" i="1"/>
  <c r="G50" i="1"/>
  <c r="G49" i="1"/>
  <c r="G47" i="1"/>
  <c r="G46" i="1"/>
  <c r="G44" i="1"/>
  <c r="G43" i="1"/>
  <c r="F81" i="1"/>
  <c r="F78" i="1"/>
  <c r="F75" i="1"/>
  <c r="F72" i="1"/>
  <c r="F69" i="1"/>
  <c r="F66" i="1"/>
  <c r="F63" i="1"/>
  <c r="F60" i="1"/>
  <c r="F57" i="1"/>
  <c r="F54" i="1"/>
  <c r="F51" i="1"/>
  <c r="F48" i="1"/>
  <c r="F45" i="1"/>
  <c r="F42" i="1"/>
  <c r="F39" i="1"/>
  <c r="F18" i="1"/>
  <c r="F21" i="1"/>
  <c r="F27" i="1"/>
  <c r="F24" i="1"/>
  <c r="F33" i="1"/>
  <c r="F36" i="1"/>
  <c r="F30" i="1"/>
  <c r="G19" i="1"/>
  <c r="G20" i="1"/>
  <c r="G22" i="1"/>
  <c r="G25" i="1"/>
  <c r="G26" i="1"/>
  <c r="G28" i="1"/>
  <c r="G29" i="1"/>
  <c r="G31" i="1"/>
  <c r="G32" i="1"/>
  <c r="G34" i="1"/>
  <c r="G35" i="1"/>
  <c r="G37" i="1"/>
  <c r="G38" i="1"/>
  <c r="G40" i="1"/>
  <c r="G41" i="1"/>
  <c r="G52" i="1"/>
  <c r="G53" i="1"/>
  <c r="G55" i="1"/>
  <c r="G56" i="1"/>
  <c r="G58" i="1"/>
  <c r="G59" i="1"/>
  <c r="G61" i="1"/>
  <c r="G62" i="1"/>
  <c r="G64" i="1"/>
  <c r="G65" i="1"/>
  <c r="G67" i="1"/>
  <c r="G68" i="1"/>
  <c r="G70" i="1"/>
  <c r="G71" i="1"/>
  <c r="G73" i="1"/>
  <c r="G74" i="1"/>
  <c r="G76" i="1"/>
  <c r="G77" i="1"/>
  <c r="G80" i="1"/>
  <c r="G82" i="1"/>
  <c r="G83" i="1"/>
  <c r="G48" i="1" l="1"/>
  <c r="G45" i="1"/>
  <c r="G42" i="1"/>
  <c r="G84" i="1"/>
  <c r="G72" i="1" l="1"/>
  <c r="G69" i="1"/>
  <c r="G81" i="1"/>
  <c r="G78" i="1"/>
  <c r="G66" i="1"/>
  <c r="G63" i="1"/>
  <c r="G60" i="1"/>
  <c r="G57" i="1"/>
  <c r="G54" i="1"/>
  <c r="G51" i="1"/>
  <c r="G30" i="1"/>
  <c r="G27" i="1"/>
  <c r="G75" i="1" l="1"/>
  <c r="G33" i="1"/>
  <c r="G39" i="1"/>
  <c r="G36" i="1"/>
  <c r="G21" i="1"/>
  <c r="G18" i="1"/>
  <c r="B16" i="1" s="1"/>
  <c r="G24" i="1"/>
  <c r="B8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Bořkovcová Nina Mgr. (MPSV)</author>
  </authors>
  <commentList>
    <comment ref="K7" authorId="0" shapeId="0" xr:uid="{1030EB9E-3E04-4584-8744-074A00790C1B}">
      <text>
        <r>
          <rPr>
            <b/>
            <sz val="9"/>
            <color indexed="81"/>
            <rFont val="Tahoma"/>
            <family val="2"/>
            <charset val="238"/>
          </rPr>
          <t>Není povinná položka
Obvykle písmeno, např. "B"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Bořkovcová Nina Mgr. (MPSV)</author>
  </authors>
  <commentList>
    <comment ref="K7" authorId="0" shapeId="0" xr:uid="{6A446BA6-620F-4D38-A3BC-07B39FF8D6F1}">
      <text>
        <r>
          <rPr>
            <b/>
            <sz val="9"/>
            <color indexed="81"/>
            <rFont val="Tahoma"/>
            <family val="2"/>
            <charset val="238"/>
          </rPr>
          <t>Není povinná položka
Obvykle písmeno, např.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Bořkovcová Nina Mgr. (MPSV)</author>
  </authors>
  <commentList>
    <comment ref="K7" authorId="0" shapeId="0" xr:uid="{F62648D2-2D14-4853-BDB1-64EE8D102B46}">
      <text>
        <r>
          <rPr>
            <b/>
            <sz val="9"/>
            <color indexed="81"/>
            <rFont val="Tahoma"/>
            <family val="2"/>
            <charset val="238"/>
          </rPr>
          <t>Není povinná položka
Obvykle písmeno, např. "B"</t>
        </r>
      </text>
    </comment>
  </commentList>
</comments>
</file>

<file path=xl/sharedStrings.xml><?xml version="1.0" encoding="utf-8"?>
<sst xmlns="http://schemas.openxmlformats.org/spreadsheetml/2006/main" count="1366" uniqueCount="469">
  <si>
    <r>
      <t>Celkový počet účastníků</t>
    </r>
    <r>
      <rPr>
        <strike/>
        <sz val="10"/>
        <color rgb="FF000000"/>
        <rFont val="Arial"/>
        <family val="2"/>
        <charset val="238"/>
      </rPr>
      <t xml:space="preserve"> </t>
    </r>
  </si>
  <si>
    <t>Výstup</t>
  </si>
  <si>
    <t xml:space="preserve">Celkový počet osob/účastníků (zaměstnanců, pracovníků implementační struktury, osob cílových skupin apod.), které v rámci projektu získaly jakoukoliv formu podpory, bez ohledu na počet poskytnutých podpor. Každá podpořená osoba se v rámci projektu započítává pouze jednou bez ohledu na to, kolik podpor obdržela. Podpora je jakákoliv aktivita financovaná z rozpočtu projektu, ze které mají cílové skupiny prospěch, podpora může mít formu např. vzdělávacího nebo rekvalifikačního kurzu, stáže, odborné konzultace, poradenství, výcviku, školení, odborné praxe apod. </t>
  </si>
  <si>
    <t>Celkový počet účastníků – muži</t>
  </si>
  <si>
    <t>Celkový počet účastníků – ženy</t>
  </si>
  <si>
    <t>Nezaměstnaní, včetně dlouhodobě nezaměstnaných</t>
  </si>
  <si>
    <t>Nezaměstnaní, včetně dlouhodobě nezaměstnaných – muži</t>
  </si>
  <si>
    <t>Nezaměstnaní účastníci – muži</t>
  </si>
  <si>
    <t>Nezaměstnaní, včetně dlouhodobě nezaměstnaných – ženy</t>
  </si>
  <si>
    <t>Nezaměstnaní účastníci – ženy</t>
  </si>
  <si>
    <t>Dlouhodobě nezaměstnaní účastníci</t>
  </si>
  <si>
    <t>Dlouhodobě nezaměstnaná je osoba s nepřetržitým obdobím nezaměstnanosti trvajícím alespoň rok (12 měsíců nebo více). Definice nezaměstnané osoby je uvedena v indikátoru „nezaměstnaní účastníci včetně dlouhodobě nezaměstnaných“. Předchozí nezaměstnanost je sledována v odpovídajícím období před zahájením účasti v projektu.</t>
  </si>
  <si>
    <t>Dlouhodobě nezaměstnaní účastníci – muži</t>
  </si>
  <si>
    <t>Dlouhodobě nezaměstnaní účastníci – ženy</t>
  </si>
  <si>
    <t>Neaktivní účastníci</t>
  </si>
  <si>
    <t>Neaktivní účastníci – muži</t>
  </si>
  <si>
    <t>Neaktivní účastníci – ženy</t>
  </si>
  <si>
    <t>Zaměstnaní, včetně OSVČ</t>
  </si>
  <si>
    <t>„Zaměstnaní“ účastníci jsou ve věku 15 a více let, pracují pro peníze, zisk nebo příjem pro sebe či svou rodinu. Pro potřeby tohoto indikátoru je za zaměstnanou osobu považována osoba, pro kterou je dohledatelné pojištění v databázích ČSSZ. Tento způsob rozpoznání pracujících zanedbává osoby s DPP vydělávající pod 10 000 Kč měsíčně. Postavení na trhu práce je zjišťováno k datu zahájení účasti na projektu.</t>
  </si>
  <si>
    <t>Zaměstnaní, včetně OSVČ – muži</t>
  </si>
  <si>
    <t>Zaměstnaní, včetně OSVČ – ženy</t>
  </si>
  <si>
    <t>Účastníci mladší 18 let</t>
  </si>
  <si>
    <t>Počet osob, které byly v den zahájení aktivity mladší než 18 let. Věk účastníka je automaticky dopočítán z jeho data narození.  Příslušnost do této kategorie je určována v den vstupu do projektu.</t>
  </si>
  <si>
    <t>Účastníci mladší 18 let – muži</t>
  </si>
  <si>
    <t>Účastníci mladší 18 let – ženy</t>
  </si>
  <si>
    <t>Účastníci ve věku od 18 do 29 let</t>
  </si>
  <si>
    <t>Účastníci od 18 let do 29 let (včetně). Věk účastníka je počítá od roku jeho narození. Příslušnost do této kategorie je určována v den vstupu do projektu.</t>
  </si>
  <si>
    <t>Účastníci ve věku od 18 do 29 let – muži</t>
  </si>
  <si>
    <t>Účastníci ve věku od 18 do 29 let – ženy</t>
  </si>
  <si>
    <t xml:space="preserve">Účastníci ve věku 55 a více let </t>
  </si>
  <si>
    <t>Účastníci, kteří byli v den zahájení aktivity ve věku 55 let nebo starší. Věk účastníka je automaticky dopočítán z jeho data narození. Příslušnost do této kategorie je určována v den vstupu do projektu.</t>
  </si>
  <si>
    <t xml:space="preserve">Účastníci ve věku 55 a více let – muži </t>
  </si>
  <si>
    <t xml:space="preserve">Účastníci ve věku 55 a více let – ženy </t>
  </si>
  <si>
    <t>Účastníci s ukončeným nižším sekundárním vzděláním nebo ještě nižším vzděláním (ISCED 0-2)</t>
  </si>
  <si>
    <t>Účastníci s ukončeným nižším sekundárním vzděláním nebo ještě nižším vzděláním (ISCED 0-2) – muži</t>
  </si>
  <si>
    <t>Účastníci s ukončeným nižším sekundárním vzděláním nebo ještě nižším vzděláním (ISCED 0-2) – ženy</t>
  </si>
  <si>
    <t>Účastníci s ukončeným vyšším sekundárním (ISCED 3) nebo postsekundárním (ISCED 4) vzděláním</t>
  </si>
  <si>
    <t>Účastníci s ukončeným vyšším sekundárním (ISCED 3) nebo postsekundárním (ISCED 4) vzděláním – muži</t>
  </si>
  <si>
    <t>Účastníci s ukončeným vyšším sekundárním (ISCED 3) nebo postsekundárním (ISCED 4) vzděláním – ženy</t>
  </si>
  <si>
    <t xml:space="preserve">Účastníci s ukončeným vyšším sekundárním (ISCED 3) nebo postsekundárním (ISCED 4) vzděláním – ženy </t>
  </si>
  <si>
    <t>Účastníci s ukončeným terciárním vzděláním (ISCED 5 až 8)</t>
  </si>
  <si>
    <t>Účastníci s ukončeným terciárním vzděláním (ISCED 5 až 8) – muži</t>
  </si>
  <si>
    <r>
      <t xml:space="preserve">Účastníci s ukončeným terciárním vzděláním </t>
    </r>
    <r>
      <rPr>
        <sz val="10"/>
        <color rgb="FF000000"/>
        <rFont val="Arial"/>
        <family val="2"/>
        <charset val="238"/>
      </rPr>
      <t xml:space="preserve">(ISCED 5 až 8) </t>
    </r>
    <r>
      <rPr>
        <sz val="10"/>
        <color theme="1"/>
        <rFont val="Arial"/>
        <family val="2"/>
        <charset val="238"/>
      </rPr>
      <t>– muži</t>
    </r>
  </si>
  <si>
    <t>Účastníci s ukončeným terciárním vzděláním (ISCED 5 až 8) – ženy</t>
  </si>
  <si>
    <t>Účastníci se zdravotním postižením</t>
  </si>
  <si>
    <t>Účastníci se zdravotním postižením – muži</t>
  </si>
  <si>
    <t>Osoby se zdravotním postižením – muži</t>
  </si>
  <si>
    <t>Účastníci se zdravotním postižením – ženy</t>
  </si>
  <si>
    <t>Osoby se zdravotním postižením – ženy</t>
  </si>
  <si>
    <t>Státní příslušníci třetích zemí</t>
  </si>
  <si>
    <t>Státním příslušníkem třetí země se rozumí jakákoli osoba, která není občanem Unie ve smyslu čl. 20 odst. 1 SFEU, s výjimkou osob s vícenásobným občanstvím, kde alespoň jedno občanství je z členského státu EU. Státní příslušníci třetích zemí zahrnují osoby bez státní příslušnosti a osoby s neurčenou národností.</t>
  </si>
  <si>
    <t>Státní příslušníci třetích zemí – muži</t>
  </si>
  <si>
    <t>Státní příslušníci třetích zemí – ženy</t>
  </si>
  <si>
    <t xml:space="preserve">Státní příslušníci třetích zemí – ženy </t>
  </si>
  <si>
    <t xml:space="preserve">Účastníci zahraničního původu </t>
  </si>
  <si>
    <t>Účastníci, jejichž oba rodiče se narodili mimo ČR nebo účastníci, kteří mají české občanství, nicméně původem jsou cizinci. Patří sem i osoby, jejichž rodiče se narodili v ČR a poté emigrovali.</t>
  </si>
  <si>
    <t>Účastníci zahraničního původu – muži</t>
  </si>
  <si>
    <t xml:space="preserve">Účastníci zahraničního původu – ženy </t>
  </si>
  <si>
    <t>Příslušníci menšin (včetně marginalizovaných komunit, jako jsou Romové)</t>
  </si>
  <si>
    <t>Účastníci, kteří žijí na území ČR, avšak pocházejí z území mimo ČR, náleží do některé z národnostních menšin či potřebují speciální pomoc na trhu práce kvůli jazyku či jinému kulturnímu znevýhodnění/problémům. V ČR jsou národnostní menšiny uvedeny výčtem v článku 3 statutu Rady vlády pro národnostní menšiny. (Jedná se o celkem 14 menšin: běloruskou, bulharskou, chorvatskou, maďarskou, německou, polskou, romskou, rusínskou, ruskou, řeckou, slovenskou, srbskou, ukrajinskou, vietnamskou).</t>
  </si>
  <si>
    <t>Příslušníci menšin (včetně marginalizovaných komunit, jako jsou Romové) – muži</t>
  </si>
  <si>
    <t>Příslušníci menšin (včetně marginalizovaných komunit, jako jsou Romové) – ženy</t>
  </si>
  <si>
    <t xml:space="preserve">Jiné znevýhodněné osoby </t>
  </si>
  <si>
    <t xml:space="preserve">Jiné znevýhodněné osoby – muži </t>
  </si>
  <si>
    <t>Jiné znevýhodněné osoby – muži</t>
  </si>
  <si>
    <t>Jiné znevýhodněné osoby – ženy</t>
  </si>
  <si>
    <t>Osoby bez domova nebo osoby vyloučené z přístupu k bydlení</t>
  </si>
  <si>
    <t>Osoby bez domova nebo osoby vyloučené z přístupu k bydlení – muži</t>
  </si>
  <si>
    <t>Osoby bez domova nebo osoby vyloučené z přístupu k bydlení – ženy</t>
  </si>
  <si>
    <t>Účastníci z venkovských oblastí</t>
  </si>
  <si>
    <t>619 010</t>
  </si>
  <si>
    <t>Účastníci z venkovských oblastí – muži</t>
  </si>
  <si>
    <t>Účastníci z venkovských oblastí – ženy</t>
  </si>
  <si>
    <t>Počet účastníků, kteří obdrželi podporu v oblasti digitálních dovedností</t>
  </si>
  <si>
    <t xml:space="preserve">Počet účastníků, kteří obdrželi podporu v oblasti digitálních dovedností – muži </t>
  </si>
  <si>
    <t>Počet účastníků, kteří obdrželi podporu v oblasti digitálních dovedností – muži</t>
  </si>
  <si>
    <t>Počet účastníků, kteří obdrželi podporu v oblasti digitálních dovedností – ženy</t>
  </si>
  <si>
    <t xml:space="preserve">Počet znevýhodněných osob umístěných na pracovních místech </t>
  </si>
  <si>
    <t xml:space="preserve">Výstup </t>
  </si>
  <si>
    <t>Počet znevýhodněných osob umístěných na pracovních místech - muži</t>
  </si>
  <si>
    <t>Počet znevýhodněných osob umístěných na pracovních místech – muži</t>
  </si>
  <si>
    <t>Počet znevýhodněných osob umístěných na pracovních místech - ženy</t>
  </si>
  <si>
    <t>Počet znevýhodněných osob umístěných na pracovních místech – ženy</t>
  </si>
  <si>
    <t>Výsledek</t>
  </si>
  <si>
    <t>Účastníci v procesu vzdělávání nebo odborné přípravy po ukončení své účasti</t>
  </si>
  <si>
    <t>Účastníci v procesu vzdělávání nebo odborné přípravy po ukončení své účasti – muži</t>
  </si>
  <si>
    <t>Účastníci v procesu vzdělávání nebo odborné přípravy po ukončení své účasti – ženy</t>
  </si>
  <si>
    <t>Účastníci, kteří získali kvalifikaci po ukončení své účasti</t>
  </si>
  <si>
    <t>Účastníci intervence ESF+, kteří získali potvrzení o kvalifikaci v rámci účasti na ESF+ projektu. Potvrzení o kvalifikaci je udíleno na základě formálního prověření znalostí, které ukázalo, že účastník získal kvalifikaci dle předem nastavených standardů. V rámci výzev může být specifikováno, jaké druhy kvalifikací a potvrzení kvalifikací jsou přípustné pro naplňování indikátoru v dané výzvě. Účastník je v indikátoru započítán pouze jednou bez ohledu na počet získaných kvalifikací.</t>
  </si>
  <si>
    <t>Účastníci, kteří získali kvalifikaci po ukončení své účasti – muži</t>
  </si>
  <si>
    <t>Účastníci, kteří získali kvalifikaci po ukončení své účasti – ženy</t>
  </si>
  <si>
    <t>Počet účastníků, kterým jsou poskytovány intervence sociální práce, mají uzavřen individuální plán a jeho kladné vyhodnocení svědčí o kvalitativní změně v životě. Příjemce provede do jednoho měsíce po ukončení podpory na základě uzavřeného individuálního plánu vyhodnocení splnění cílů stanovených v individuálním plánu zaměřených na řešení klientovy nepříznivé sociální situace.</t>
  </si>
  <si>
    <t xml:space="preserve">„Nezaměstnaní“ jsou účastníci obvykle bez práce, kteří by pracovat mohli a práci aktivně vyhledávají. Osoby považované za nezaměstnané dle národních definicí sem spadají, i když všechny tři výše uvedené podmínky nesplňují.
Studenti prezenčního studia nejsou považováni dle této definice za nezaměstnané, a to i když kritéria splňují, nýbrž za neaktivní.
Pro účely tohoto indikátoru je za nezaměstnanou osobu považována osoba registrovaná na úřadu práce jako uchazeč o zaměstnání. Postavení na trhu práce je zjišťováno k datu zahájení účasti na projektu. </t>
  </si>
  <si>
    <t xml:space="preserve">„ISCED 3–4“ pokrývá střední vzdělání bez maturity i výučního listu tj. praktické dvouleté až střední všeobecné vzdělání s maturitou víceleté.
Zařazení českých vzdělávacích programů do Klasifikace vzdělání (CZ‐ISCED 2011) je k dispozici např. na http://www.nuv.cz/isced.
Nejvyšší dosažené vzdělání je určováno v den vstupu do projektu. </t>
  </si>
  <si>
    <t xml:space="preserve">„ISCED 5–8“ pokrývá vyšší odborné vzdělání až vysokoškolské doktorské vzdělání.
Zařazení českých vzdělávacích programů do Klasifikace vzdělání (CZ‐ISCED 2011) je k dispozici např. na http://www.nuv.cz/isced.
Nejvyšší dosažené vzdělání je určováno v den vstupu do projektu. </t>
  </si>
  <si>
    <t xml:space="preserve">„ISCED 0–2“ pokrývá nedokončené základní vzdělání až střední vzdělání bez maturity i výučního listu tj. praktické jednoleté.
Zařazení českých vzdělávacích programů do Klasifikace vzdělání (CZ‐ISCED 2011) je k dispozici např. na http://www.nuv.cz/isced. 
Nejvyšší dosažené vzdělání je určováno v den vstupu do projektu. </t>
  </si>
  <si>
    <t>Do kategorie osob se zdravotním postižením patří v souladu s § 67 zákona č. 435/2004 Sb. Fyzické osoby, které jsou orgánem sociálního zabezpečení uznány a) invalidními ve třetím stupni), b) invalidními v prvním nebo druhém stupni, c) zdravotně znevýhodněnými. Do této kategorie patří také fyzické osoby, které byly uznány Úřadem práce ČR zdravotně znevýhodněnými, a rozhodnutí nepozbylo platnosti.
V případě projektů týkajících se škol a školských zařízení se nad rámec výše uvedeného zdravotně postiženými účastníky rozumí také děti, žáci a studenti se zdravotním postižením dle § 16 zákona č. 561/2004 a vyhlášky č. 73/2005, kteří potřebují speciální pomoc při vzdělávání kvůli svému znevýhodnění.
Osoby mohou vykazovat několik znevýhodnění.</t>
  </si>
  <si>
    <t>Tento indikátor se vztahuje k účastníkům s různými druhy znevýhodnění, kteří čelí sociálnímu vyloučení.
Příkladem účastníka, který může být registrován podle tohoto ukazatele je účastník s úrovní ISCED 0 (který nedokončil stupeň ISCED 1  - 1. stupeň základní školy) a je starší než 11 let, což je obvyklý věk odchodu z úrovně ISCED 1. Dalšími příklady mohou být vězni a osoby po výkonu trestu odnětí svobody, narkomani apod.
Nevýhody vyplývající z genderové příslušnosti, stavu zaměstnanosti, včetně dlouhodobé nezaměstnanosti, věku nebo dosaženého vzdělání (alespoň ISCED úroveň 1) jsou zahrnuty v jiných společných indikátorech a nezapočítávají se do tohoto ukazatele.
V případě projektů týkajících se škol a školských zařízení se nad rámec výše uvedeného „jinými znevýhodněnými osobami“ rozumí také děti, žáci a studenti se sociálním znevýhodněním dle § 16 zákona č. 561/2004 a vyhlášky č. 73/2005 v platném znění, kteří potřebují speciální pomoc při vzdělávání kvůli svému znevýhodnění.
V případě projektů týkajících se škol a školských zařízení se nad rámec výše uvedeného „jinými znevýhodněnými osobami“ rozumí také děti, žáci a studenti se sociálním znevýhodněním dle § 16 zákona č. 561/2004 a vyhlášky č. 73/2005 v platném znění, kteří potřebují speciální pomoc při vzdělávání kvůli svému znevýhodnění.
Osoby mohou vykazovat několik znevýhodnění zároveň.</t>
  </si>
  <si>
    <t xml:space="preserve">Účastníci intervence ESF+, kteří jsou nově zapojení do vzdělávání (celoživotní učení, formální vzdělávání) či odborné přípravy (jak v rámci práce, tak mimo ni, odborné vzdělávání atp.). Indikátor započítává účastníky ihned po ukončení jejich účasti v projektu. „Po ukončení své účasti“ znamenádo doby čtyř týdnů od data ukončení účasti na projektu. </t>
  </si>
  <si>
    <t>Počet osob, které jsou při vstupu do projektu identifikovány jako znevýhodněné, tj. např. osoby se zdravotním postižením, národnostní menšiny (včetně marginalizovaných komunit jako jsou Romové), státní příslušníci třetích zemí, osoby bez domova apod. Konkrétní výčet znevýhodněných osob (cílových skupin) bude definován v příslušné výzvě. 
Sledují se osoby umístěné na pracovních místech podpořených z projektu.
Minimální úvazek pro zaměstnance z cílových skupin na pracovním místě může být definován příslušnou výzvou. Dokladem o umístění dané osoby na pracovní místo je pracovní smlouva nebo dohoda o pracovní činnosti (dohodu o provedení práce není možné pro zaměstnance z cílových skupin využít).</t>
  </si>
  <si>
    <t>Počet účastníků, kteří obdrželi podporu alespoň v jedné níže uvedené oblasti digitálních dovedností:
– osoby, které v rámci své účasti v projektu použily výpočetní techniku (alespoň pro vyhledání informací, použití e-mailu, kopírování souborů, tvorbu dokumentů apod.),
– osoby, které se účastnily kurzů typu základní IT tj. např. textový editor, tabulkový procesor, prezentační program (obsahuje i vzdělávání v oblasti uživatelských dovedností při práci s kancelářskou výpočetní technikou), 
– osoby, které se účastnily kurzů typu specializované IT.</t>
  </si>
  <si>
    <t>Za osobu bez přístřeší („bezdomovce“) nebo osobu vyloučenou z přístupu k bydlení je považována: 
– osoba, jejíž bydlení je nejisté nebo neodpovídá standardům bydlení v daném prostředí (z důvodu chudoby, 
zadlužení, provizorního charakteru ubytování, blížícího se propuštění z instituce, pobytu bez právního nároku, apod.), 
– osoba v ubytovacím zařízení pro bezdomovce, 
– osoba spící venku (bez střechy) – „na ulici“ / bez přístřeší,
a tudíž potřebuje speciální pomoc v procesu začlenění se na trhu práce.
Tyto osoby mohou vykazovat několik znevýhodnění.</t>
  </si>
  <si>
    <t>Datum ukončení realizace projektu</t>
  </si>
  <si>
    <t>Účastníci, u nichž po ukončení účasti intervence formou sociální práce naplnila svůj účel</t>
  </si>
  <si>
    <t>Registrační číslo projektu</t>
  </si>
  <si>
    <t>Název projektu</t>
  </si>
  <si>
    <t>Název příjemce</t>
  </si>
  <si>
    <t xml:space="preserve">Postup vyplnění:  </t>
  </si>
  <si>
    <t>Dosažená hodnota indikátoru k datu ukončení realizace projektu</t>
  </si>
  <si>
    <t>Kontrola</t>
  </si>
  <si>
    <t>Číslo indikátoru</t>
  </si>
  <si>
    <t>Typ</t>
  </si>
  <si>
    <t>Název indikátoru</t>
  </si>
  <si>
    <t>Popis indikátoru</t>
  </si>
  <si>
    <t>Celkový počet účastníků - muži</t>
  </si>
  <si>
    <t>Celkový počet účastníků - ženy</t>
  </si>
  <si>
    <t>Přehled dosažených hodnot indikátorů týkajících se účastníků projektu</t>
  </si>
  <si>
    <t>„Neaktivní účastníci“ nejsou součástí pracovní síly, tj. nejsou ani zaměstnaní, ani nezaměstnaní.
„Neaktivní účastníci“ nejsou součástí pracovní síly, tj. nejsou ani zaměstnaní, ani nezaměstnaní.Pro účely tohoto indikátoru je osoba považovaná za neaktivní, když není zaměstnaná dle databází ČSSZ o platbě pojištění ani nezaměstnaná dle databází ÚP o uchazečích o zaměstnání. Postavení na trhu práce je zjišťováno k datu zahájení účasti na projektu.</t>
  </si>
  <si>
    <t>„Z venkovských oblastí“ je třeba chápat jako osoby v řídce osídlených oblastech podle stupně urbanizace (DEGURBA kategorie 3). Číselník DEGURBA je k dispozici na: https://ec.europa.eu/eurostat/web/degree-of-urbanisation/background.</t>
  </si>
  <si>
    <r>
      <t>1. V souboru vyplňujte vždy pouze</t>
    </r>
    <r>
      <rPr>
        <b/>
        <sz val="10"/>
        <rFont val="Arial"/>
        <family val="2"/>
        <charset val="238"/>
      </rPr>
      <t xml:space="preserve"> bílá pole</t>
    </r>
    <r>
      <rPr>
        <sz val="10"/>
        <rFont val="Arial"/>
        <family val="2"/>
        <charset val="238"/>
      </rPr>
      <t xml:space="preserve">. Výpočty probíhají automaticky na základě Vámi doplněných údajů o počtu účastníků.
2. Do hodnoty indikátorů lze vyplnit pouze celá kladná čísla nebo nulu.
3. Hodnoty nekopírujte a nepřesunujte, vždy je </t>
    </r>
    <r>
      <rPr>
        <b/>
        <sz val="10"/>
        <rFont val="Arial"/>
        <family val="2"/>
        <charset val="238"/>
      </rPr>
      <t>ručně vepište</t>
    </r>
    <r>
      <rPr>
        <sz val="10"/>
        <rFont val="Arial"/>
        <family val="2"/>
        <charset val="238"/>
      </rPr>
      <t xml:space="preserve">.
4. Hodnoty indikátorů vyplňujte postupně, </t>
    </r>
    <r>
      <rPr>
        <b/>
        <sz val="10"/>
        <rFont val="Arial"/>
        <family val="2"/>
        <charset val="238"/>
      </rPr>
      <t xml:space="preserve">začněte zadáním hodnoty indikátorů 600 010 </t>
    </r>
    <r>
      <rPr>
        <sz val="10"/>
        <rFont val="Arial"/>
        <family val="2"/>
        <charset val="238"/>
      </rPr>
      <t xml:space="preserve">Celkový počet účastníků – muži </t>
    </r>
    <r>
      <rPr>
        <b/>
        <sz val="10"/>
        <rFont val="Arial"/>
        <family val="2"/>
        <charset val="238"/>
      </rPr>
      <t>a 600 020</t>
    </r>
    <r>
      <rPr>
        <sz val="10"/>
        <rFont val="Arial"/>
        <family val="2"/>
        <charset val="238"/>
      </rPr>
      <t xml:space="preserve"> Celkový počet účastníků ženy.
5. Pokud je ve slupci "</t>
    </r>
    <r>
      <rPr>
        <b/>
        <sz val="10"/>
        <rFont val="Arial"/>
        <family val="2"/>
        <charset val="238"/>
      </rPr>
      <t>Kontrola</t>
    </r>
    <r>
      <rPr>
        <sz val="10"/>
        <rFont val="Arial"/>
        <family val="2"/>
        <charset val="238"/>
      </rPr>
      <t xml:space="preserve">" text podbarvený červěně, </t>
    </r>
    <r>
      <rPr>
        <b/>
        <sz val="10"/>
        <rFont val="Arial"/>
        <family val="2"/>
        <charset val="238"/>
      </rPr>
      <t>opravte zadané hodnoty</t>
    </r>
    <r>
      <rPr>
        <sz val="10"/>
        <rFont val="Arial"/>
        <family val="2"/>
        <charset val="238"/>
      </rPr>
      <t xml:space="preserve"> dle popisu tak, aby kontroly nastavené v tabulce neindifikovaly žádnou chybu a všechny buňky ve sloupci "Kontrola" byly </t>
    </r>
    <r>
      <rPr>
        <b/>
        <sz val="10"/>
        <rFont val="Arial"/>
        <family val="2"/>
        <charset val="238"/>
      </rPr>
      <t>prázdné</t>
    </r>
    <r>
      <rPr>
        <sz val="10"/>
        <rFont val="Arial"/>
        <family val="2"/>
        <charset val="238"/>
      </rPr>
      <t>.</t>
    </r>
  </si>
  <si>
    <t>Jméno</t>
  </si>
  <si>
    <t xml:space="preserve">Příjmení </t>
  </si>
  <si>
    <t>Karolína</t>
  </si>
  <si>
    <t>Thisipiadisovovičová</t>
  </si>
  <si>
    <t>Poř. číslo</t>
  </si>
  <si>
    <t>Pohlaví</t>
  </si>
  <si>
    <t>Postavení na trhu práce</t>
  </si>
  <si>
    <t>Nejvyšší dosažené vzdělání</t>
  </si>
  <si>
    <t>Telefon</t>
  </si>
  <si>
    <t>vzdělání jinde neuvedené</t>
  </si>
  <si>
    <t>osoby po výkonu trestu</t>
  </si>
  <si>
    <t xml:space="preserve">osoby ohrožené závislostí </t>
  </si>
  <si>
    <t>osoby se zdravotním postižením</t>
  </si>
  <si>
    <t>národnostní menšiny (včetně marginalizovaných komunit jako jsou Romové)</t>
  </si>
  <si>
    <t>státní příslušníci třetích zemí</t>
  </si>
  <si>
    <t>účastníci zahraničního původu</t>
  </si>
  <si>
    <t>osoby bez domova nebo osoby vyloučené z přístupu k bydlení</t>
  </si>
  <si>
    <t>osoba, která obdržela podporu v oblasti digitálních dovedností</t>
  </si>
  <si>
    <t>znevýhodněná osoba, která byla umístěna na pracovním místě podpořeném z projektu</t>
  </si>
  <si>
    <t>osoba, která po svém zapojení do projektu získala kvalifikaci</t>
  </si>
  <si>
    <t>osoba, u které intervence formou sociální práce naplnila svůj účel</t>
  </si>
  <si>
    <t>osoba v procesu vzdělávání nebo odborné přípravy (v souvislosti se svojí účastí v projektu)</t>
  </si>
  <si>
    <t>Nováková</t>
  </si>
  <si>
    <t>Malá</t>
  </si>
  <si>
    <t>Zelený</t>
  </si>
  <si>
    <t>Modrý</t>
  </si>
  <si>
    <t>Jan</t>
  </si>
  <si>
    <t>Karel</t>
  </si>
  <si>
    <t>9) Jiné</t>
  </si>
  <si>
    <t>1.1.  IT vzdělávání</t>
  </si>
  <si>
    <t>1.2.  Vzdělávání v oblasti měkkých a manažerských dovedností</t>
  </si>
  <si>
    <t>1.3.  Jazykové vzdělávání</t>
  </si>
  <si>
    <t xml:space="preserve">1.4.  Technické a jiné odborné vzdělávání </t>
  </si>
  <si>
    <t>1.5.  Jiné</t>
  </si>
  <si>
    <t>2.1.  Rozvoj měkkých dovedností zvyšujících šanci na nalezení pracovního uplatnění (sebeprezentace, práce s časem, Job club, informační schůzky, motivační kurzy apod.)</t>
  </si>
  <si>
    <t xml:space="preserve">2.2.  Posílení finanční gramotnosti, prevence zadlužení </t>
  </si>
  <si>
    <t xml:space="preserve">2.3.  Jiné </t>
  </si>
  <si>
    <t>3.1.  Rekvalifikace</t>
  </si>
  <si>
    <t>3.2.  Bilanční a pracovní diagnostika</t>
  </si>
  <si>
    <t>3.3.  Poradenství k volbě či změně zaměstnání, sestavení rozvojového plánu</t>
  </si>
  <si>
    <t>3.4.  Poradenství za účelem zahájení či udržení samostatně výdělečné činnosti</t>
  </si>
  <si>
    <t>3.5.  Poradenství na pomoc s udržením zaměstnání</t>
  </si>
  <si>
    <t>3.6.  Koučing</t>
  </si>
  <si>
    <t xml:space="preserve">3.7.  Mentoring </t>
  </si>
  <si>
    <t>3.8.  Pracovní asistence</t>
  </si>
  <si>
    <t xml:space="preserve">3.9.  Psychosociální podpora </t>
  </si>
  <si>
    <t>3.10. Jiné</t>
  </si>
  <si>
    <t>4.1.  Zprostředkování zaměstnání (dotovaná i nedotovaná místa)</t>
  </si>
  <si>
    <t>4.2.  Získání zaměstnání v rozsahu menším než ½ běžného úvazku, kdy místo je z projektu dotováno (mimo společensky účelných pracovních míst)</t>
  </si>
  <si>
    <t>4.3.  Získání zaměstnání v rozsahu alespoň ½ běžného úvazku, kdy místo je z projektu dotováno (mimo společensky účelných pracovních míst)</t>
  </si>
  <si>
    <t>4.4.  Uplatnění v rámci společensky účelných pracovních míst dotovaných z projektu</t>
  </si>
  <si>
    <t>4.5.  Absolvovaná stáž u zaměstnavatele</t>
  </si>
  <si>
    <t>4.6.  Uplatnění v tréninkovém nebo chráněném zaměstnání</t>
  </si>
  <si>
    <t>4.7.  Příspěvek na zahájení samostatné výdělečné činnosti</t>
  </si>
  <si>
    <t>4.8.  Navýšení úvazku pracovníka minimálně po dobu 3 měsíců díky zavedení flexibilních forem práce u zaměstnavatele</t>
  </si>
  <si>
    <t>4.9.  Jiné</t>
  </si>
  <si>
    <t>5.1.  Nájem bytu na volném trhu</t>
  </si>
  <si>
    <t>5.2.  Nájem obecního bytu vedeného v režimu běžného/tržního nájemného</t>
  </si>
  <si>
    <t>5.3.  Nájem obecního bytu vedeného v režimu regulovaného nájmu</t>
  </si>
  <si>
    <t>5.4.  Nájem bytu prostřednictvím podnájemní smlouvy</t>
  </si>
  <si>
    <t>5.5.  Jiné</t>
  </si>
  <si>
    <t>6.1.  Využití soustavné/dlouhodobé podpory v udržení bydlení</t>
  </si>
  <si>
    <t>6.2.  Využití služeb kontaktního místa pro bydlení – poradenství v hledání nového bydlení, prevence ztráty bydlení</t>
  </si>
  <si>
    <t>6.3.  Využití služeb sociálně-realitní agentury – zprostředkování standardního bydlení</t>
  </si>
  <si>
    <t>6.4.  Poskytnutí podpory pro řešení sousedského soužití, prevence a diskriminace v oblasti bydlení, poskytnutí podpory v oblasti participace a svépomoci</t>
  </si>
  <si>
    <t>6.5.  Využití služeb k realizaci přechodu do bydlení při odchodech z institucí</t>
  </si>
  <si>
    <t>6.6.  Jiné</t>
  </si>
  <si>
    <t>7.1.  Využití sociální práce (např. ambulantní, terénní činnosti)</t>
  </si>
  <si>
    <t>7.2.  Využití sociálních služeb (pouze pobytové služby)</t>
  </si>
  <si>
    <t>7.3.  Využití komunitní práce při práci s komunitou</t>
  </si>
  <si>
    <t>7.4.  Využití služeb pro ohrožené děti</t>
  </si>
  <si>
    <t>7.5.  Využití prorodinných opatření a poskytnutí podpory rodin s dětmi</t>
  </si>
  <si>
    <t>7.6.  Poskytnutí podpory v oblasti prevence kriminality a bezpečnosti</t>
  </si>
  <si>
    <t>7.7.  Využití aktivit k řešení zadluženosti či předluženosti</t>
  </si>
  <si>
    <t>7.8.  Využití podpory v oblasti prevence zdraví, využití sociálně zdravotních služeb</t>
  </si>
  <si>
    <t>7.9.  Využití podpory v oblasti sdílené či neformální péče, paliativní péče</t>
  </si>
  <si>
    <t>7.10. Využití podpory pracovníky v přímé práci s CS (poradenství, vzdělávání, supervize apod.)</t>
  </si>
  <si>
    <t>7.11. Jiné</t>
  </si>
  <si>
    <t>8.1.  Zaměstnání osoby z cílové skupiny znevýhodněných osob</t>
  </si>
  <si>
    <t>8.2.  Získaná integrační podpora pro zaměstnance z cílové skupiny znevýhodněných osob</t>
  </si>
  <si>
    <t>8.3.  Získané vzdělání – měkké dovednosti</t>
  </si>
  <si>
    <t>8.4.  Získané vzdělání – odborné dovednosti</t>
  </si>
  <si>
    <t>8.5.  Jiné</t>
  </si>
  <si>
    <t>9. Jiné</t>
  </si>
  <si>
    <t>hodina (60 minut)</t>
  </si>
  <si>
    <t>měsíc (174 hodin)</t>
  </si>
  <si>
    <t>měsíc (15 hodin)</t>
  </si>
  <si>
    <t>měsíc (87 hodin)</t>
  </si>
  <si>
    <t>Velikost navýšení vyjádřená jako podíl běžného pracovního úvazku (zaokrouhleno na jedno desetinné místo)</t>
  </si>
  <si>
    <t>Typ podpory</t>
  </si>
  <si>
    <t xml:space="preserve">Vzdělávání </t>
  </si>
  <si>
    <t>Kompetence</t>
  </si>
  <si>
    <t>Rekvalifikace</t>
  </si>
  <si>
    <t>Uplatnění</t>
  </si>
  <si>
    <t>Bydlení</t>
  </si>
  <si>
    <t>Poradenství_k_bydlení</t>
  </si>
  <si>
    <t>Sociální_začleňování</t>
  </si>
  <si>
    <t>Sociální_podníkání</t>
  </si>
  <si>
    <t>Jiné</t>
  </si>
  <si>
    <t>hodina(60 minut)</t>
  </si>
  <si>
    <t>Specifikace podpory</t>
  </si>
  <si>
    <t xml:space="preserve">1) Vzdělávání 
</t>
  </si>
  <si>
    <t>2) Podpora základních kompetencí pro nalezení pracovního uplatnění</t>
  </si>
  <si>
    <t>3) Rekvalifikace, kariérové poradenství, diagnostika, podpora během zaměstnání</t>
  </si>
  <si>
    <t xml:space="preserve">
4) Podpora pracovního uplatnění (získání zaměstnání nebo stáž)
</t>
  </si>
  <si>
    <t xml:space="preserve">6) Podpora a poradenství v oblasti bydlení 
</t>
  </si>
  <si>
    <t xml:space="preserve">7) Podpora v oblasti sociálního začleňování
</t>
  </si>
  <si>
    <t>8) Podpora sociálního podnikání</t>
  </si>
  <si>
    <t>Podpora</t>
  </si>
  <si>
    <t>5) Podpora zabydlování a podpora v bydlení (získání nájemní či podnájemní smlouvy</t>
  </si>
  <si>
    <t>prezenční</t>
  </si>
  <si>
    <t>distanční</t>
  </si>
  <si>
    <t>Obec</t>
  </si>
  <si>
    <t>Část obce</t>
  </si>
  <si>
    <t>Ulice</t>
  </si>
  <si>
    <t>Číslo popisné</t>
  </si>
  <si>
    <t>Číslo orientační</t>
  </si>
  <si>
    <t>Znak čísla orientačního</t>
  </si>
  <si>
    <t>PSČ</t>
  </si>
  <si>
    <t>Nový Bydžov</t>
  </si>
  <si>
    <t>Nejzapadlejší</t>
  </si>
  <si>
    <t>Trvalé bydliště</t>
  </si>
  <si>
    <t>Počet jednotek podpory</t>
  </si>
  <si>
    <t>Jednotka podpory</t>
  </si>
  <si>
    <t>Přehled podpořených účastníků projektu (údaje dle monitorovacího listu)</t>
  </si>
  <si>
    <t>Krátká</t>
  </si>
  <si>
    <t>Martina</t>
  </si>
  <si>
    <t>0,1 běžného úvazku na 3 měsíce = 52 hodin</t>
  </si>
  <si>
    <t xml:space="preserve">Typ podpory výzva 28 </t>
  </si>
  <si>
    <t>Uplatnění_V28</t>
  </si>
  <si>
    <t>Typ podpory výzva 37</t>
  </si>
  <si>
    <t>Vzdělávání_V37</t>
  </si>
  <si>
    <t>Kompetence_V37</t>
  </si>
  <si>
    <t>Rekvalifikace_V37</t>
  </si>
  <si>
    <r>
      <t xml:space="preserve">Typ podpory 
</t>
    </r>
    <r>
      <rPr>
        <sz val="10"/>
        <color theme="1"/>
        <rFont val="Arial"/>
        <family val="2"/>
        <charset val="238"/>
      </rPr>
      <t>(plný název uveden nad tabulkou)</t>
    </r>
  </si>
  <si>
    <r>
      <t xml:space="preserve">Specifikace podpory 
</t>
    </r>
    <r>
      <rPr>
        <sz val="10"/>
        <color theme="1"/>
        <rFont val="Arial"/>
        <family val="2"/>
        <charset val="238"/>
      </rPr>
      <t>(dle aktivit podporovaných ve výzvě)</t>
    </r>
  </si>
  <si>
    <t xml:space="preserve">Přehled jednotlivých typů a specifikací podpor OPZ+ </t>
  </si>
  <si>
    <t xml:space="preserve">osoby s jiným znevýhodněním, kvůli kterému čelí sociálnímu vyloučení </t>
  </si>
  <si>
    <t>Osoby se zdravotním postižením</t>
  </si>
  <si>
    <t>Národnostní menšiny (včetně marginalizovaných komunit jako jsou Romové)</t>
  </si>
  <si>
    <t>Účastníci zahraničního původu</t>
  </si>
  <si>
    <t>Osoby bez domova nebo osoby vyloučené z přístupu k bydlení</t>
  </si>
  <si>
    <t>Osoby po výkonu trestu</t>
  </si>
  <si>
    <t xml:space="preserve">Osoby ohrožené závislostí </t>
  </si>
  <si>
    <t xml:space="preserve">Osoby s jiným znevýhodněním, kvůli kterému čelí sociálnímu vyloučení </t>
  </si>
  <si>
    <t>Typ znevýhodnění</t>
  </si>
  <si>
    <t>Situace podpořené osoby po ukončení účasti (nejpozději do 4 týdnů)</t>
  </si>
  <si>
    <t>Detailní sledování dosažených podpor účastníků projektu - OPZ+</t>
  </si>
  <si>
    <t>Podpoření účastníci projektu</t>
  </si>
  <si>
    <t>Datum narození 
(d.m.rrrr)</t>
  </si>
  <si>
    <t>Datum od
(d.m.rrrr)</t>
  </si>
  <si>
    <t>Datum do
(d.m.rrrr)</t>
  </si>
  <si>
    <t>Datum narození
(d.m.rrrr)</t>
  </si>
  <si>
    <t>Osoba v procesu vzdělávání nebo odborné přípravy (v souvislosti se svojí účastí v projektu)</t>
  </si>
  <si>
    <t>Osoba, která po svém zapojení do projektu získala kvalifikaci</t>
  </si>
  <si>
    <t>Osoba, u které intervence formou sociální práce naplnila svůj účel</t>
  </si>
  <si>
    <t>Osoba, která obdržela podporu v oblasti digitálních dovedností</t>
  </si>
  <si>
    <t>Znevýhodněná osoba, která byla umístěna na pracovním místě podpořeném z projektu</t>
  </si>
  <si>
    <t>Nové řádky přidávejte kopírováním a vložením výše položených žádků.</t>
  </si>
  <si>
    <t xml:space="preserve">Zaměstnanci </t>
  </si>
  <si>
    <t xml:space="preserve">Osoby samostatně výdělečně činné </t>
  </si>
  <si>
    <t>Osoby na mateřské dovolené, které byly před nástupem na MD zaměstnané</t>
  </si>
  <si>
    <t>Osoby na mateřské dovolené, které byly před nástupem na MD OSVČ</t>
  </si>
  <si>
    <t>Krátkodobě nezaměstnaní registrovaní na ÚP ČR méně než 12měsíců</t>
  </si>
  <si>
    <t>Dlouhodobě nezaměstnaní registrovaní na ÚP ČR 12 a více měsíců</t>
  </si>
  <si>
    <t>Žáci, studenti, učni (denní studium)</t>
  </si>
  <si>
    <t>Osoby ve starobním důchodu, neregistrované na ÚP</t>
  </si>
  <si>
    <t>Osoby v invalidním důchodu, neregistrované na ÚP</t>
  </si>
  <si>
    <t>Osoby na rodičovské dovolené</t>
  </si>
  <si>
    <t xml:space="preserve">Ostatní neaktivní osoby </t>
  </si>
  <si>
    <t>Bez vzdělání (nedokončený 1. stupeň základní školy)</t>
  </si>
  <si>
    <t>Základní vzdělání včetně nedokončeného 2. stupně ZŠ</t>
  </si>
  <si>
    <t>Středoškolské vzdělání vč. vyučení, maturity anebo pomaturitního studia</t>
  </si>
  <si>
    <t xml:space="preserve">Vyšší odborné, bakalářské, magisterské, doktorské studium </t>
  </si>
  <si>
    <t>Ano</t>
  </si>
  <si>
    <t>Ne</t>
  </si>
  <si>
    <t>Muž</t>
  </si>
  <si>
    <t>Žena</t>
  </si>
  <si>
    <t>Typ podpory výzva 15</t>
  </si>
  <si>
    <t>Typ podpory výzva 32</t>
  </si>
  <si>
    <t>Typ podpory výzva 23</t>
  </si>
  <si>
    <t>Typ podpory výzva 52</t>
  </si>
  <si>
    <t>Typ podpory výzva 56</t>
  </si>
  <si>
    <t>Typ podpory výzva 78</t>
  </si>
  <si>
    <t>Typ podpory výzva 88</t>
  </si>
  <si>
    <t>Vzdělávání_V88</t>
  </si>
  <si>
    <t>Kompetence_V88</t>
  </si>
  <si>
    <t>Rekvalifikace_V88</t>
  </si>
  <si>
    <t>Typ podpory výzva 40</t>
  </si>
  <si>
    <t>Vzdělávání_V40</t>
  </si>
  <si>
    <t>Typ podpory výzva 47</t>
  </si>
  <si>
    <t>Vzdělávání_V47</t>
  </si>
  <si>
    <t>Typ podpory výzva 35</t>
  </si>
  <si>
    <t>Typ podpory výzva 48</t>
  </si>
  <si>
    <t>Typ podpory výzva 83</t>
  </si>
  <si>
    <t>Typ podpory výzva 71</t>
  </si>
  <si>
    <t>Typ podpory výzva 41</t>
  </si>
  <si>
    <t>Typ podpory výzva 07</t>
  </si>
  <si>
    <t>Typ podpory výzva 18</t>
  </si>
  <si>
    <t>Typ podpory výzva 65</t>
  </si>
  <si>
    <t>Typ podpory výzva 24</t>
  </si>
  <si>
    <t>Typ podpory výzva 08</t>
  </si>
  <si>
    <t>Typ podpory výzva 64</t>
  </si>
  <si>
    <t>Typ podpory výzva 101</t>
  </si>
  <si>
    <t>Typ podpory výzva 75</t>
  </si>
  <si>
    <t>Typ podpory výzva 44</t>
  </si>
  <si>
    <t>Typ podpory výzva 50</t>
  </si>
  <si>
    <t>Typ podpory výzva 51</t>
  </si>
  <si>
    <t>Typ podpory výzva 59</t>
  </si>
  <si>
    <r>
      <t>Počet hodin podpory celkem</t>
    </r>
    <r>
      <rPr>
        <sz val="9"/>
        <color theme="1"/>
        <rFont val="Arial"/>
        <family val="2"/>
        <charset val="238"/>
      </rPr>
      <t xml:space="preserve"> (zjednodušená evidence podpor)</t>
    </r>
  </si>
  <si>
    <r>
      <t xml:space="preserve">Počet jednotek podpory
</t>
    </r>
    <r>
      <rPr>
        <sz val="9"/>
        <color theme="1"/>
        <rFont val="Arial"/>
        <family val="2"/>
        <charset val="238"/>
      </rPr>
      <t>(hodnota zadávaná do IS ESF)</t>
    </r>
  </si>
  <si>
    <r>
      <t xml:space="preserve">Počet hodin podpory 
</t>
    </r>
    <r>
      <rPr>
        <sz val="10"/>
        <color theme="1"/>
        <rFont val="Arial"/>
        <family val="2"/>
        <charset val="238"/>
      </rPr>
      <t>(přepočet v 
IS ESF)</t>
    </r>
  </si>
  <si>
    <r>
      <t xml:space="preserve">Počet hodin podpory 
</t>
    </r>
    <r>
      <rPr>
        <sz val="10"/>
        <color theme="1"/>
        <rFont val="Arial"/>
        <family val="2"/>
        <charset val="238"/>
      </rPr>
      <t>(hodnota zadávaná do IS ESF)</t>
    </r>
  </si>
  <si>
    <t>Zjednodušený záznam podpor účastníků projektu OPZ+</t>
  </si>
  <si>
    <r>
      <rPr>
        <b/>
        <u/>
        <sz val="10"/>
        <color theme="1"/>
        <rFont val="Arial"/>
        <family val="2"/>
        <charset val="238"/>
      </rPr>
      <t>Zkrácené a plné názvy typů podpor:</t>
    </r>
    <r>
      <rPr>
        <b/>
        <sz val="10"/>
        <color theme="1"/>
        <rFont val="Arial"/>
        <family val="2"/>
        <charset val="238"/>
      </rPr>
      <t xml:space="preserve">
</t>
    </r>
    <r>
      <rPr>
        <sz val="10"/>
        <color theme="1"/>
        <rFont val="Arial"/>
        <family val="2"/>
        <charset val="238"/>
      </rPr>
      <t>1) Vzdělávání 
2) Kompetence = Podpora základních kompetencí pro nalezení pracovního uplatnění
3) Rekvalifikace = Rekvalifikace, kariérové poradenství, diagnostika, podpora během zaměstnání
4) Uplatnění = Podpora pracovního uplatnění (získání zaměstnání nebo stáž)
5) Bydlení = Podpora zabydlování a podpora v bydlení (získání nájemní či podnájemní smlouvy)
6) Poradenství_k_bydlení = Podpora a poradenství v oblasti bydlení 
7) Sociální_začleňování = Podpora v oblasti sociálního začleňování
8) Sociální_podníkání = Podpora sociálního podnikání
9) Jiné</t>
    </r>
  </si>
  <si>
    <t>Přehled podpor OPZ+</t>
  </si>
  <si>
    <t>Zjednodušený záznam podpory (všechny podpory)</t>
  </si>
  <si>
    <t>Titul před jménem</t>
  </si>
  <si>
    <t>Titul 
za jménem</t>
  </si>
  <si>
    <t>Datum výstupu z projektu
(d.m.rrrr)</t>
  </si>
  <si>
    <t>Datum vstupu do projektu 
(d.m.rrrr)</t>
  </si>
  <si>
    <t xml:space="preserve">Úvodní informace </t>
  </si>
  <si>
    <t>SC1.1</t>
  </si>
  <si>
    <t>03_22_028</t>
  </si>
  <si>
    <t>Záruky pro mladé</t>
  </si>
  <si>
    <t>03_22_015</t>
  </si>
  <si>
    <t>Realizace nástrojů politiky zaměstnanosti na národní úrovni</t>
  </si>
  <si>
    <t>03_22_032</t>
  </si>
  <si>
    <t>Integrované územní investice - zaměstnanost (1)</t>
  </si>
  <si>
    <t>03_22_023</t>
  </si>
  <si>
    <t>Realizace nástrojů politiky zaměstnanosti na regionální úrovni</t>
  </si>
  <si>
    <t>03_23_052</t>
  </si>
  <si>
    <t xml:space="preserve">Podpora zaměstnanosti v rámci regionálních partnerství paktů zaměstnanosti  </t>
  </si>
  <si>
    <t>03_23_056</t>
  </si>
  <si>
    <t>Podpora osob znevýhodněných na trhu práce (2)</t>
  </si>
  <si>
    <t>03_24_078</t>
  </si>
  <si>
    <t>Podpora osob znevýhodněných na trhu práce (3)</t>
  </si>
  <si>
    <t>SC1.2</t>
  </si>
  <si>
    <t>03_22_037</t>
  </si>
  <si>
    <t>Posílení kompetencí žen znevýhodněných na trhu práce a v podnikání (1)</t>
  </si>
  <si>
    <t>03_25_088</t>
  </si>
  <si>
    <t>Posílení kompetencí žen znevýhodněných na trhu práce a v podnikání (2)</t>
  </si>
  <si>
    <t>SC1.3</t>
  </si>
  <si>
    <t>03_22_040</t>
  </si>
  <si>
    <t>Společně za vzděláváním (1)</t>
  </si>
  <si>
    <t>03_22_035</t>
  </si>
  <si>
    <t>Age management</t>
  </si>
  <si>
    <t>03_22_047</t>
  </si>
  <si>
    <t>Podnikové vzdělávání (1)</t>
  </si>
  <si>
    <t>03_23_048</t>
  </si>
  <si>
    <t>Zvyšování kvalifikací a dovedností zaměstnanců</t>
  </si>
  <si>
    <t>03_22_041</t>
  </si>
  <si>
    <t>Podpora zaměstnanců ohrožených propouštěním</t>
  </si>
  <si>
    <t>03_24_071</t>
  </si>
  <si>
    <t>Společně za vzděláváním (2)</t>
  </si>
  <si>
    <t>03_25_083</t>
  </si>
  <si>
    <t>Podnikové vzdělávání (2)</t>
  </si>
  <si>
    <t>SC2.1</t>
  </si>
  <si>
    <t>03_22_007</t>
  </si>
  <si>
    <t>Podpora sociálního bydlení (1)</t>
  </si>
  <si>
    <t>03_22_018</t>
  </si>
  <si>
    <t>Podpora sociálního začleňování ve vyloučených lokalitách (1)</t>
  </si>
  <si>
    <t>03_24_065</t>
  </si>
  <si>
    <t>Podpora sociálního začleňování  ve vyloučených lokalitách (2)</t>
  </si>
  <si>
    <t>03_22_024</t>
  </si>
  <si>
    <t>Podpora sociálního podnikání (1)</t>
  </si>
  <si>
    <t>03_22_008</t>
  </si>
  <si>
    <t>Podpora komunitně vedeného místního rozvoje (1)</t>
  </si>
  <si>
    <t>03_24_064</t>
  </si>
  <si>
    <t>Podpora sociálního bydlení (2)</t>
  </si>
  <si>
    <t>03_24_075</t>
  </si>
  <si>
    <t>Podpora sociálního podnikání (2)</t>
  </si>
  <si>
    <t>03_22_101</t>
  </si>
  <si>
    <t>Podpora sociálního bydlení zejména osob z Ukrajiny</t>
  </si>
  <si>
    <t>SC2.3</t>
  </si>
  <si>
    <t>03_22_044</t>
  </si>
  <si>
    <t>Podpora integrace romské menšiny (1)</t>
  </si>
  <si>
    <t>SC3.1</t>
  </si>
  <si>
    <t>03_23_050</t>
  </si>
  <si>
    <t>Realizační fáze šíření know-how</t>
  </si>
  <si>
    <t>03_23_051</t>
  </si>
  <si>
    <t>Realizační fáze vývoje řešení</t>
  </si>
  <si>
    <t>03_24_059</t>
  </si>
  <si>
    <t xml:space="preserve">Škálování </t>
  </si>
  <si>
    <t>Identifikace a charakteristiky účastníků (dle monitorovacího listu podpořené osoby)</t>
  </si>
  <si>
    <t>Název výzvy</t>
  </si>
  <si>
    <t>Číslo výzvy</t>
  </si>
  <si>
    <t>Zjednodušený záznam podpor</t>
  </si>
  <si>
    <t>Přehled typů podpor a navázaných specifikací podpor OPZ+</t>
  </si>
  <si>
    <t>Spec. cíl</t>
  </si>
  <si>
    <t>Odkaz</t>
  </si>
  <si>
    <t>Detailní podpory výzva 28</t>
  </si>
  <si>
    <t>Detailní podpory výzva 15</t>
  </si>
  <si>
    <t>Detailní podpory výzva 32</t>
  </si>
  <si>
    <t>Detailní podpory výzva 23</t>
  </si>
  <si>
    <t>Detailní podpory výzva 52</t>
  </si>
  <si>
    <t>Detailní podpory výzva 56</t>
  </si>
  <si>
    <t>Detailní podpory výzva 78</t>
  </si>
  <si>
    <t>Detailní podpory výzva 37</t>
  </si>
  <si>
    <t>Detailní podpory výzva 88</t>
  </si>
  <si>
    <t>Detailní podpory výzva 40</t>
  </si>
  <si>
    <t>Detailní podpory výzva 35</t>
  </si>
  <si>
    <t>Detailní podpory výzva 41</t>
  </si>
  <si>
    <t>Detailní podpory výzva 47</t>
  </si>
  <si>
    <t>Detailní podpory výzva 48</t>
  </si>
  <si>
    <t>Detailní podpory výzva 71</t>
  </si>
  <si>
    <t>Detailní podpory výzva 83</t>
  </si>
  <si>
    <t>Detailní podpory výzva 07</t>
  </si>
  <si>
    <t>Detailní podpory výzva 08</t>
  </si>
  <si>
    <t>Detailní podpory výzva 18</t>
  </si>
  <si>
    <t>Detailní podpory výzva 24</t>
  </si>
  <si>
    <t>Detailní podpory výzva 65</t>
  </si>
  <si>
    <t>Detailní podpory výzva 64</t>
  </si>
  <si>
    <t>Detailní podpory výzva 75</t>
  </si>
  <si>
    <t>Detailní podpory výzva 101</t>
  </si>
  <si>
    <t>Detailní podpory výzva 44</t>
  </si>
  <si>
    <t>Detailní podpory výzva 50</t>
  </si>
  <si>
    <t>Detailní podpory výzva 51</t>
  </si>
  <si>
    <t>Detailní podpory výzva 59</t>
  </si>
  <si>
    <t>Přehled listů souboru s odkazy</t>
  </si>
  <si>
    <t>Detailní sledování podpor u vybraných výzev OPZ+:</t>
  </si>
  <si>
    <t>Popis jednotlivých typů a specifikací podpor OPZ+</t>
  </si>
  <si>
    <t>V tabulce níže naleznete přehled typů podpor a na ně navázaných specifikací podpor využívaných v OPZ+. Detalní popis naleznete v dokumentu "Popis jednotlivých typů a specifikací podpor OPZ+ ", který je k dispozici na webových stránkách esfcr.cz zde:</t>
  </si>
  <si>
    <t>E-mail</t>
  </si>
  <si>
    <t>Nové řádky přidávejte kopírováním a vložením výše položených řádků.</t>
  </si>
  <si>
    <t xml:space="preserve">   </t>
  </si>
  <si>
    <r>
      <rPr>
        <b/>
        <u/>
        <sz val="10"/>
        <color theme="1"/>
        <rFont val="Arial"/>
        <family val="2"/>
        <charset val="238"/>
      </rPr>
      <t>Návod na vyplnění:</t>
    </r>
    <r>
      <rPr>
        <sz val="10"/>
        <color theme="1"/>
        <rFont val="Arial"/>
        <family val="2"/>
        <charset val="238"/>
      </rPr>
      <t xml:space="preserve">
1) V tabulce vyplňte identifikaci každé podpořené osoby a dále charakteristiky (dle Monitorovacího listu podpořené osoby) na samostatný řádek.
2) Ve sloupci T se pro Vaši kontrolu automaticky načítá "Počet hodin podpory celkem" za každou podpořenou osobu (pokud je shoda ve ve jménu, příjmení a datu narození na listu Zjednodušený záznam podpory).
3) Charakteristiku účastníka dle "Postavení na trhu práce" a "Nejvyššího dosaženého vzdělání" volte vždy jednu z nabízených variant v rozevíracím seznamu. V případe charakteristik "Typu znevýhodnění" a "Situace podpořené osoby po ukončení účasti v projektu" je možné vybrat více možností. V případě, že se na účastníka uváděné charakteristiky vztahují vyberte možnost "Ano".</t>
    </r>
  </si>
  <si>
    <t>Popis listu</t>
  </si>
  <si>
    <t>Poznámka/Stručný popis podpory
(vyplňte v případě volby podpory "Jiné")</t>
  </si>
  <si>
    <r>
      <rPr>
        <b/>
        <u/>
        <sz val="10"/>
        <color theme="1"/>
        <rFont val="Arial"/>
        <family val="2"/>
        <charset val="238"/>
      </rPr>
      <t>Návod na vyplnění:</t>
    </r>
    <r>
      <rPr>
        <sz val="10"/>
        <color theme="1"/>
        <rFont val="Arial"/>
        <family val="2"/>
        <charset val="238"/>
      </rPr>
      <t xml:space="preserve">
1) Vyplňujte údaje za každou podporu na samostatný řádek. 
2) Hodnoty vs sloupcích "Jméno", "Příjmení" a "Datum narození" by měly odpovídat hodnotám na listu "Podpoření účastníci projetku".
3) Do IS ESF se v případě detailního sledování ke každé podpoře uvádí "Forma podpory", "Datum od", "Datum do" (období, kdy byla podpora poskytována) "Typ podpory", "Specifikace podpory", "Počet jednotek podpory" a v případě volby specifikace "Jiné", také "Poznámka/Stručný popis podpory" s upřesněním poskytnuté podpory. 
4) </t>
    </r>
    <r>
      <rPr>
        <b/>
        <sz val="10"/>
        <color theme="1"/>
        <rFont val="Arial"/>
        <family val="2"/>
        <charset val="238"/>
      </rPr>
      <t>"Typ podpory"</t>
    </r>
    <r>
      <rPr>
        <sz val="10"/>
        <color theme="1"/>
        <rFont val="Arial"/>
        <family val="2"/>
        <charset val="238"/>
      </rPr>
      <t xml:space="preserve"> je</t>
    </r>
    <r>
      <rPr>
        <b/>
        <sz val="10"/>
        <color theme="1"/>
        <rFont val="Arial"/>
        <family val="2"/>
        <charset val="238"/>
      </rPr>
      <t xml:space="preserve"> možné změnit</t>
    </r>
    <r>
      <rPr>
        <sz val="10"/>
        <color theme="1"/>
        <rFont val="Arial"/>
        <family val="2"/>
        <charset val="238"/>
      </rPr>
      <t xml:space="preserve"> pouze pokud je sousední pole </t>
    </r>
    <r>
      <rPr>
        <b/>
        <sz val="10"/>
        <color theme="1"/>
        <rFont val="Arial"/>
        <family val="2"/>
        <charset val="238"/>
      </rPr>
      <t>"Specifikace podpory" prázdné.</t>
    </r>
    <r>
      <rPr>
        <sz val="10"/>
        <color theme="1"/>
        <rFont val="Arial"/>
        <family val="2"/>
        <charset val="238"/>
      </rPr>
      <t xml:space="preserve">
5) Pokud je buňka podbarvena červeně, není vyplněna správně - upravte hodnotu nebo doplňte text.</t>
    </r>
  </si>
  <si>
    <t>Forma podpory</t>
  </si>
  <si>
    <t>Uplatnění_V15</t>
  </si>
  <si>
    <t>Uplatnění_V23</t>
  </si>
  <si>
    <t>Rekvalifikace_V18</t>
  </si>
  <si>
    <t>Uplatnění_V18</t>
  </si>
  <si>
    <t>Sociální_začleňování_V18</t>
  </si>
  <si>
    <t>Uplatnění_V32</t>
  </si>
  <si>
    <t>Uplatnění_V52</t>
  </si>
  <si>
    <t>Uplatnění_V56</t>
  </si>
  <si>
    <t>Uplatnění_V78</t>
  </si>
  <si>
    <t>Rekvalifikace_V35</t>
  </si>
  <si>
    <t>Rekvalifikace_V41</t>
  </si>
  <si>
    <t>Uplatnění_V41</t>
  </si>
  <si>
    <t>Sociální_začleňování_V65</t>
  </si>
  <si>
    <t>Uplatnění_V08</t>
  </si>
  <si>
    <t>Sociální_začleňování_V44</t>
  </si>
  <si>
    <t>Poznámka</t>
  </si>
  <si>
    <r>
      <rPr>
        <b/>
        <u/>
        <sz val="10"/>
        <color theme="1"/>
        <rFont val="Arial"/>
        <family val="2"/>
        <charset val="238"/>
      </rPr>
      <t>Návod na vyplnění:</t>
    </r>
    <r>
      <rPr>
        <sz val="10"/>
        <color theme="1"/>
        <rFont val="Arial"/>
        <family val="2"/>
        <charset val="238"/>
      </rPr>
      <t xml:space="preserve">
1) Vyplňujte údaje za každou podporu na samostatný řádek. 
2) Do IS ESF se ke každé podpoře v případě zjednodušeného záznamu o podpoře uvádí "Forma podpory", "Datum od", "Datum do" (období, kdy byla podpora poskytována) a "Počet hodiny podpory". 
Ostatní sloupce jsou pomůckou pro sledování dosaženého počtu hodin podpory. 
4) Ve sloupci "</t>
    </r>
    <r>
      <rPr>
        <b/>
        <sz val="10"/>
        <color theme="1"/>
        <rFont val="Arial"/>
        <family val="2"/>
        <charset val="238"/>
      </rPr>
      <t>Počet hodin podpory</t>
    </r>
    <r>
      <rPr>
        <sz val="10"/>
        <color theme="1"/>
        <rFont val="Arial"/>
        <family val="2"/>
        <charset val="238"/>
      </rPr>
      <t xml:space="preserve">" lze </t>
    </r>
    <r>
      <rPr>
        <b/>
        <sz val="10"/>
        <color theme="1"/>
        <rFont val="Arial"/>
        <family val="2"/>
        <charset val="238"/>
      </rPr>
      <t xml:space="preserve">hodnotu vepsat ručně </t>
    </r>
    <r>
      <rPr>
        <sz val="10"/>
        <color theme="1"/>
        <rFont val="Arial"/>
        <family val="2"/>
        <charset val="238"/>
      </rPr>
      <t xml:space="preserve">nebo pro přehledný výpočet počtu hodin podpory je možné využít </t>
    </r>
    <r>
      <rPr>
        <b/>
        <sz val="10"/>
        <color theme="1"/>
        <rFont val="Arial"/>
        <family val="2"/>
        <charset val="238"/>
      </rPr>
      <t>nastaveného výpočtu</t>
    </r>
    <r>
      <rPr>
        <sz val="10"/>
        <color theme="1"/>
        <rFont val="Arial"/>
        <family val="2"/>
        <charset val="238"/>
      </rPr>
      <t xml:space="preserve"> na základě vyplnění údajů o podpoře ve sloupcích Q - S ("Typ podpory", "Specifikace podpory" a "Počet jednotek podpory"). Při využití nastaveného výpočtu </t>
    </r>
    <r>
      <rPr>
        <b/>
        <sz val="10"/>
        <color theme="1"/>
        <rFont val="Arial"/>
        <family val="2"/>
        <charset val="238"/>
      </rPr>
      <t>šedě podbarvené buňky nevyplňujte</t>
    </r>
    <r>
      <rPr>
        <sz val="10"/>
        <color theme="1"/>
        <rFont val="Arial"/>
        <family val="2"/>
        <charset val="238"/>
      </rPr>
      <t xml:space="preserve"> - doplní se automaticky.
5) Hodnotu ve sloupci "Typ podpory" je možné změnit pouze pokud je sousední pole "Specifikace podpory" prázdné.</t>
    </r>
  </si>
  <si>
    <r>
      <t xml:space="preserve">Tabulku </t>
    </r>
    <r>
      <rPr>
        <sz val="9.1999999999999993"/>
        <rFont val="Arial"/>
        <family val="2"/>
        <charset val="238"/>
      </rPr>
      <t>"Evidence jednotlivých účastníků"</t>
    </r>
    <r>
      <rPr>
        <sz val="9.1999999999999993"/>
        <color rgb="FFFF0000"/>
        <rFont val="Arial"/>
        <family val="2"/>
        <charset val="238"/>
      </rPr>
      <t xml:space="preserve"> </t>
    </r>
    <r>
      <rPr>
        <sz val="9.1999999999999993"/>
        <color theme="1"/>
        <rFont val="Arial"/>
        <family val="2"/>
        <charset val="238"/>
      </rPr>
      <t>připravil řídicí orgán OPZ+ za účelem usnadnění sledování podpor jednotlivých účastníků projektu příjemcům po dobu nefuknčnosti IS ESF. Využití této tabulky není pro příjemce povinné, nicméně je doporučeno, protože obsahuje všechny údaje, které se standardně zapisují do IS ESF, a které bude muset příjemce po zprovoznění IS ESF do systému zadat, aby mohl vykázat hodnoty indikátorů týkajících se účastníků standardním způsobem.  
U každého účastníka podpořeného z projektu je nutné evidovat:
a)  Identifikaci účastníka
b)  Charakteristiky účastníka 
c)  Obdržené podp</t>
    </r>
    <r>
      <rPr>
        <sz val="9.1999999999999993"/>
        <rFont val="Arial"/>
        <family val="2"/>
        <charset val="238"/>
      </rPr>
      <t>ory 
Tato tabulka umožňuje veškeré potřebné údaje o účastnících, jejich charakteristikách a obdržené podpoře evidovat prostřednictvím</t>
    </r>
    <r>
      <rPr>
        <b/>
        <sz val="9.1999999999999993"/>
        <rFont val="Arial"/>
        <family val="2"/>
        <charset val="238"/>
      </rPr>
      <t xml:space="preserve"> vyplnění dvou listů</t>
    </r>
    <r>
      <rPr>
        <sz val="9.1999999999999993"/>
        <rFont val="Arial"/>
        <family val="2"/>
        <charset val="238"/>
      </rPr>
      <t xml:space="preserve"> (jeden list pro identifikaci a charakteristiky účastníka a jeden list pro evidenci obdržených podpor). 
</t>
    </r>
    <r>
      <rPr>
        <b/>
        <sz val="9.1999999999999993"/>
        <rFont val="Arial"/>
        <family val="2"/>
        <charset val="238"/>
      </rPr>
      <t xml:space="preserve">I. IDENTIFIKACE A CHARAKTERISTIKY ÚČASTNÍKA
</t>
    </r>
    <r>
      <rPr>
        <sz val="9.1999999999999993"/>
        <rFont val="Arial"/>
        <family val="2"/>
        <charset val="238"/>
      </rPr>
      <t xml:space="preserve">Pro evidenci informací o účastnících a jejich charakteristikách (dle Monitorovacího listu podpořené osoby) je v tabulce určen list </t>
    </r>
    <r>
      <rPr>
        <b/>
        <sz val="9.1999999999999993"/>
        <rFont val="Arial"/>
        <family val="2"/>
        <charset val="238"/>
      </rPr>
      <t>"Podpoření účastníci projektu"</t>
    </r>
    <r>
      <rPr>
        <sz val="9.1999999999999993"/>
        <rFont val="Arial"/>
        <family val="2"/>
        <charset val="238"/>
      </rPr>
      <t xml:space="preserve">. Odkaz na list naleznete v tabulce níže.
</t>
    </r>
    <r>
      <rPr>
        <b/>
        <sz val="9.1999999999999993"/>
        <rFont val="Arial"/>
        <family val="2"/>
        <charset val="238"/>
      </rPr>
      <t xml:space="preserve">II. EVIDENCE OBDRŽENÉ PODPORY
</t>
    </r>
    <r>
      <rPr>
        <sz val="9.1999999999999993"/>
        <rFont val="Arial"/>
        <family val="2"/>
        <charset val="238"/>
      </rPr>
      <t>V projektech financovaných z OPZ+ existují dva způsoby sledování obdržených podpor jednotlivých podpořených účastníků (platí, že na úrovni výzvy je postup shodný pro všechny projekty):
1) zjednodušený záznam o podpoře</t>
    </r>
    <r>
      <rPr>
        <sz val="9.1999999999999993"/>
        <color theme="1"/>
        <rFont val="Arial"/>
        <family val="2"/>
        <charset val="238"/>
      </rPr>
      <t xml:space="preserve">
2) sledování typu a specifikace podpory (detailní sledování podpory)
Informaci o tom, který z výše uvedených způsobů záznamu je relevantní pro Váš projekt, naleznete na webových stránkách výzvy (na portálu www.esfcr.cz), v rámci které byl projekt podpořen.
</t>
    </r>
    <r>
      <rPr>
        <b/>
        <sz val="9.1999999999999993"/>
        <color theme="1"/>
        <rFont val="Arial"/>
        <family val="2"/>
        <charset val="238"/>
      </rPr>
      <t xml:space="preserve">ZJEDNODUŠENÝ ZÁZNAM PODPOR </t>
    </r>
    <r>
      <rPr>
        <sz val="9.1999999999999993"/>
        <color theme="1"/>
        <rFont val="Arial"/>
        <family val="2"/>
        <charset val="238"/>
      </rPr>
      <t xml:space="preserve">
V případě zjednodušeného záznamu se podpora se zadává v hodinách (1 hodina = 60 minut) bez upřesnění, o jakou podporu se jednalo. Lze zadat více než jeden záznam o podpoře k dané osobě. U každé zapisované podpory platí, že je nutné rozlišovat, zda jde o aktivitu konanou v prezenční formě nebo aktivitu konanou v distanční formě a uvést období, ve kterém byla podpora poskytnuta. Pro zjednodušený záznam podpor využijete list </t>
    </r>
    <r>
      <rPr>
        <b/>
        <sz val="9.1999999999999993"/>
        <color theme="1"/>
        <rFont val="Arial"/>
        <family val="2"/>
        <charset val="238"/>
      </rPr>
      <t>"Zjednodušený záznam podpor"</t>
    </r>
    <r>
      <rPr>
        <sz val="9.1999999999999993"/>
        <color theme="1"/>
        <rFont val="Arial"/>
        <family val="2"/>
        <charset val="238"/>
      </rPr>
      <t xml:space="preserve">. Odkaz na list naleznete v tabulce níže. 
</t>
    </r>
    <r>
      <rPr>
        <b/>
        <sz val="9.1999999999999993"/>
        <color theme="1"/>
        <rFont val="Arial"/>
        <family val="2"/>
        <charset val="238"/>
      </rPr>
      <t xml:space="preserve">SLEDOVÁNÍ TYPU A SPECIFIKACE PODPOR (DETAILNÍ SLEDOVÁNÍ PODPOR)
</t>
    </r>
    <r>
      <rPr>
        <sz val="9.1999999999999993"/>
        <color theme="1"/>
        <rFont val="Arial"/>
        <family val="2"/>
        <charset val="238"/>
      </rPr>
      <t xml:space="preserve">V případě detailního sledování podpor se podpora sleduje v jednotkách odpovídajících konkrétní specifikaci podpory. V této tabulce je pro každou výzvu vytvořen samostatný list, kde jsou již vybrány pouze relevantní typy a specifikace podpor, u kterých je po výběru viditelná jednotka podpory. U každé zapisované podpory platí, že po vyplnění identifikace účastníka je nutné rozlišovat, zda byla podpora poskytnuta v prezenční formě nebo v distanční formě a uvést období ve kterém byla podpora poskytnuta a dále uvést typ, specifikaci podpory a počet jednotek podpory. Pro detailní sledování podpor využijete listy </t>
    </r>
    <r>
      <rPr>
        <b/>
        <sz val="9.1999999999999993"/>
        <color theme="1"/>
        <rFont val="Arial"/>
        <family val="2"/>
        <charset val="238"/>
      </rPr>
      <t>"Detailní podpora výzva XX"</t>
    </r>
    <r>
      <rPr>
        <sz val="9.1999999999999993"/>
        <color theme="1"/>
        <rFont val="Arial"/>
        <family val="2"/>
        <charset val="238"/>
      </rPr>
      <t xml:space="preserve">. Přehled výzev s detailním sledováním podpor a odkazem na jednotlivé listy výzev naleznete v tabulce níže.
Celkový přehled typů podpor a na ně navázaných specifikací podpor a včetně jednotek podpory (jednotka převodu na hodiny pro zjednodušený záznam podpor) je uveden na listu </t>
    </r>
    <r>
      <rPr>
        <b/>
        <sz val="9.1999999999999993"/>
        <color theme="1"/>
        <rFont val="Arial"/>
        <family val="2"/>
        <charset val="238"/>
      </rPr>
      <t>"Přehled podpor OPZ+"</t>
    </r>
    <r>
      <rPr>
        <sz val="9.1999999999999993"/>
        <color theme="1"/>
        <rFont val="Arial"/>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</si>
</sst>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yyyy;@"/>
  </numFmts>
  <fonts count="30" x14ac:knownFonts="1">
    <font>
      <sz val="11"/>
      <color theme="1"/>
      <name val="Calibri"/>
      <family val="2"/>
      <charset val="238"/>
      <scheme val="minor"/>
    </font>
    <font>
      <sz val="11"/>
      <color theme="1"/>
      <name val="Calibri"/>
      <family val="2"/>
      <charset val="238"/>
      <scheme val="minor"/>
    </font>
    <font>
      <sz val="10"/>
      <color theme="1"/>
      <name val="Arial"/>
      <family val="2"/>
      <charset val="238"/>
    </font>
    <font>
      <sz val="10"/>
      <color rgb="FF000000"/>
      <name val="Arial"/>
      <family val="2"/>
      <charset val="238"/>
    </font>
    <font>
      <strike/>
      <sz val="10"/>
      <color rgb="FF000000"/>
      <name val="Arial"/>
      <family val="2"/>
      <charset val="238"/>
    </font>
    <font>
      <sz val="12"/>
      <color theme="1"/>
      <name val="Calibri"/>
      <family val="2"/>
      <charset val="238"/>
      <scheme val="minor"/>
    </font>
    <font>
      <u/>
      <sz val="12"/>
      <color theme="10"/>
      <name val="Calibri"/>
      <family val="2"/>
      <charset val="238"/>
      <scheme val="minor"/>
    </font>
    <font>
      <sz val="10"/>
      <name val="Arial CE"/>
      <charset val="238"/>
    </font>
    <font>
      <sz val="10"/>
      <name val="Arial"/>
      <family val="2"/>
      <charset val="238"/>
    </font>
    <font>
      <b/>
      <sz val="10"/>
      <color rgb="FF000000"/>
      <name val="Arial"/>
      <family val="2"/>
      <charset val="238"/>
    </font>
    <font>
      <sz val="10"/>
      <color theme="0"/>
      <name val="Arial"/>
      <family val="2"/>
      <charset val="238"/>
    </font>
    <font>
      <b/>
      <sz val="10"/>
      <name val="Arial"/>
      <family val="2"/>
      <charset val="238"/>
    </font>
    <font>
      <b/>
      <sz val="10"/>
      <color theme="1"/>
      <name val="Arial"/>
      <family val="2"/>
      <charset val="238"/>
    </font>
    <font>
      <b/>
      <sz val="10"/>
      <color theme="0"/>
      <name val="Arial"/>
      <family val="2"/>
      <charset val="238"/>
    </font>
    <font>
      <b/>
      <sz val="12"/>
      <name val="Arial"/>
      <family val="2"/>
      <charset val="238"/>
    </font>
    <font>
      <b/>
      <sz val="14"/>
      <color rgb="FFFF0000"/>
      <name val="Arial"/>
      <family val="2"/>
      <charset val="238"/>
    </font>
    <font>
      <b/>
      <sz val="12"/>
      <color theme="1"/>
      <name val="Arial"/>
      <family val="2"/>
      <charset val="238"/>
    </font>
    <font>
      <u/>
      <sz val="11"/>
      <color theme="10"/>
      <name val="Calibri"/>
      <family val="2"/>
      <charset val="238"/>
      <scheme val="minor"/>
    </font>
    <font>
      <sz val="8"/>
      <name val="Calibri"/>
      <family val="2"/>
      <charset val="238"/>
      <scheme val="minor"/>
    </font>
    <font>
      <b/>
      <u/>
      <sz val="10"/>
      <color theme="1"/>
      <name val="Arial"/>
      <family val="2"/>
      <charset val="238"/>
    </font>
    <font>
      <i/>
      <sz val="10"/>
      <color theme="1"/>
      <name val="Arial"/>
      <family val="2"/>
      <charset val="238"/>
    </font>
    <font>
      <b/>
      <sz val="9"/>
      <color indexed="81"/>
      <name val="Tahoma"/>
      <family val="2"/>
      <charset val="238"/>
    </font>
    <font>
      <u/>
      <sz val="10"/>
      <color theme="10"/>
      <name val="Arial"/>
      <family val="2"/>
      <charset val="238"/>
    </font>
    <font>
      <sz val="9"/>
      <color theme="1"/>
      <name val="Arial"/>
      <family val="2"/>
      <charset val="238"/>
    </font>
    <font>
      <b/>
      <u/>
      <sz val="11"/>
      <color theme="1"/>
      <name val="Arial"/>
      <family val="2"/>
      <charset val="238"/>
    </font>
    <font>
      <sz val="9.1999999999999993"/>
      <color theme="1"/>
      <name val="Arial"/>
      <family val="2"/>
      <charset val="238"/>
    </font>
    <font>
      <sz val="9.1999999999999993"/>
      <name val="Arial"/>
      <family val="2"/>
      <charset val="238"/>
    </font>
    <font>
      <sz val="9.1999999999999993"/>
      <color rgb="FFFF0000"/>
      <name val="Arial"/>
      <family val="2"/>
      <charset val="238"/>
    </font>
    <font>
      <b/>
      <sz val="9.1999999999999993"/>
      <name val="Arial"/>
      <family val="2"/>
      <charset val="238"/>
    </font>
    <font>
      <b/>
      <sz val="9.1999999999999993"/>
      <color theme="1"/>
      <name val="Arial"/>
      <family val="2"/>
      <charset val="238"/>
    </font>
  </fonts>
  <fills count="10">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s>
  <cellStyleXfs count="7">
    <xf numFmtId="0" fontId="0" fillId="0" borderId="0"/>
    <xf numFmtId="0" fontId="5" fillId="0" borderId="0"/>
    <xf numFmtId="0" fontId="6" fillId="0" borderId="0" applyNumberFormat="0" applyFill="0" applyBorder="0" applyAlignment="0" applyProtection="0"/>
    <xf numFmtId="0" fontId="1" fillId="0" borderId="0"/>
    <xf numFmtId="0" fontId="7" fillId="0" borderId="0"/>
    <xf numFmtId="0" fontId="8" fillId="0" borderId="0"/>
    <xf numFmtId="0" fontId="17" fillId="0" borderId="0" applyNumberFormat="0" applyFill="0" applyBorder="0" applyAlignment="0" applyProtection="0"/>
  </cellStyleXfs>
  <cellXfs count="236">
    <xf numFmtId="0" fontId="0" fillId="0" borderId="0" xfId="0"/>
    <xf numFmtId="0" fontId="2" fillId="0" borderId="0" xfId="0" applyFont="1" applyAlignment="1">
      <alignment horizontal="center" vertical="center"/>
    </xf>
    <xf numFmtId="0" fontId="8" fillId="0" borderId="0" xfId="0" applyFont="1" applyAlignment="1" applyProtection="1">
      <alignment vertical="center"/>
      <protection locked="0"/>
    </xf>
    <xf numFmtId="1" fontId="8" fillId="0" borderId="0" xfId="0" applyNumberFormat="1" applyFont="1" applyAlignment="1" applyProtection="1">
      <alignment horizontal="center" vertical="center"/>
      <protection locked="0"/>
    </xf>
    <xf numFmtId="0" fontId="10" fillId="0" borderId="0" xfId="0" applyFont="1" applyAlignment="1" applyProtection="1">
      <alignment vertical="center"/>
      <protection locked="0"/>
    </xf>
    <xf numFmtId="14" fontId="8" fillId="0" borderId="0" xfId="0" applyNumberFormat="1"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1" fillId="0" borderId="0" xfId="0" applyFont="1" applyAlignment="1">
      <alignment horizontal="left" vertical="center"/>
    </xf>
    <xf numFmtId="0" fontId="11" fillId="0" borderId="0" xfId="0" applyFont="1" applyAlignment="1">
      <alignment vertical="center"/>
    </xf>
    <xf numFmtId="1" fontId="11" fillId="0" borderId="0" xfId="0" applyNumberFormat="1" applyFont="1" applyAlignment="1">
      <alignment horizontal="center" vertical="center"/>
    </xf>
    <xf numFmtId="0" fontId="13" fillId="0" borderId="0" xfId="0" applyFont="1" applyAlignment="1">
      <alignment vertical="center"/>
    </xf>
    <xf numFmtId="0" fontId="11" fillId="0" borderId="0" xfId="0" applyFont="1" applyAlignment="1">
      <alignment horizontal="center" vertical="center"/>
    </xf>
    <xf numFmtId="3"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3" fontId="3" fillId="4" borderId="1" xfId="0" applyNumberFormat="1" applyFont="1" applyFill="1" applyBorder="1" applyAlignment="1">
      <alignment horizontal="center" vertical="center" wrapText="1"/>
    </xf>
    <xf numFmtId="0" fontId="2"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3" fillId="4" borderId="1" xfId="0" applyFont="1" applyFill="1" applyBorder="1" applyAlignment="1">
      <alignment vertical="center"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4" borderId="2" xfId="0" applyFont="1" applyFill="1" applyBorder="1" applyAlignment="1">
      <alignment vertical="center" wrapText="1"/>
    </xf>
    <xf numFmtId="3" fontId="2" fillId="4" borderId="1" xfId="0" applyNumberFormat="1" applyFont="1" applyFill="1" applyBorder="1" applyAlignment="1">
      <alignment horizontal="center" vertical="center" wrapText="1"/>
    </xf>
    <xf numFmtId="0" fontId="2" fillId="4" borderId="1" xfId="0" applyFont="1" applyFill="1" applyBorder="1" applyAlignment="1">
      <alignment vertical="center" wrapText="1"/>
    </xf>
    <xf numFmtId="0" fontId="2" fillId="4" borderId="2" xfId="0" applyFont="1" applyFill="1" applyBorder="1" applyAlignment="1">
      <alignment vertical="center" wrapText="1"/>
    </xf>
    <xf numFmtId="3" fontId="3" fillId="4" borderId="1" xfId="0" applyNumberFormat="1" applyFont="1" applyFill="1" applyBorder="1" applyAlignment="1">
      <alignment horizontal="left" vertical="center" wrapText="1"/>
    </xf>
    <xf numFmtId="3" fontId="3" fillId="4" borderId="2" xfId="0" applyNumberFormat="1"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0" borderId="0" xfId="0" applyFont="1" applyBorder="1" applyAlignment="1">
      <alignment vertical="center"/>
    </xf>
    <xf numFmtId="0" fontId="2" fillId="0" borderId="0" xfId="0" applyFont="1"/>
    <xf numFmtId="0" fontId="2" fillId="0" borderId="0" xfId="0" applyFont="1" applyAlignment="1">
      <alignment horizontal="center"/>
    </xf>
    <xf numFmtId="0" fontId="8" fillId="0" borderId="0" xfId="0" applyFont="1" applyAlignment="1" applyProtection="1">
      <alignment vertical="center" wrapText="1"/>
      <protection locked="0"/>
    </xf>
    <xf numFmtId="0" fontId="2" fillId="0" borderId="0" xfId="0" applyFont="1" applyBorder="1" applyAlignment="1">
      <alignment vertical="center" wrapText="1"/>
    </xf>
    <xf numFmtId="0" fontId="11"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wrapText="1"/>
    </xf>
    <xf numFmtId="0" fontId="14" fillId="0" borderId="0" xfId="0" applyFont="1" applyAlignment="1" applyProtection="1">
      <alignment horizontal="left" vertical="center"/>
      <protection locked="0"/>
    </xf>
    <xf numFmtId="0" fontId="2" fillId="2" borderId="3" xfId="0" applyFont="1" applyFill="1" applyBorder="1" applyAlignment="1">
      <alignment horizontal="center" vertical="center" wrapText="1"/>
    </xf>
    <xf numFmtId="0" fontId="2" fillId="0" borderId="4" xfId="0" applyFont="1" applyBorder="1" applyAlignment="1" applyProtection="1">
      <alignment horizontal="center" vertical="center"/>
      <protection locked="0"/>
    </xf>
    <xf numFmtId="0" fontId="2" fillId="2" borderId="7" xfId="0" applyFont="1" applyFill="1" applyBorder="1" applyAlignment="1" applyProtection="1">
      <alignment horizontal="center" vertical="center"/>
    </xf>
    <xf numFmtId="0" fontId="2" fillId="0" borderId="0" xfId="0" applyFont="1" applyAlignment="1">
      <alignment vertical="center"/>
    </xf>
    <xf numFmtId="14" fontId="2" fillId="0" borderId="4" xfId="0" applyNumberFormat="1" applyFont="1" applyBorder="1" applyAlignment="1" applyProtection="1">
      <alignment horizontal="center" vertical="center"/>
      <protection locked="0"/>
    </xf>
    <xf numFmtId="0" fontId="12" fillId="0" borderId="0" xfId="0" applyFont="1" applyAlignment="1" applyProtection="1">
      <alignment vertical="center"/>
      <protection locked="0"/>
    </xf>
    <xf numFmtId="0" fontId="12" fillId="0" borderId="0" xfId="0" applyFont="1"/>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vertical="center" wrapText="1"/>
    </xf>
    <xf numFmtId="0" fontId="12" fillId="6" borderId="1" xfId="0" applyFont="1" applyFill="1" applyBorder="1" applyAlignment="1">
      <alignment horizontal="left" vertical="center"/>
    </xf>
    <xf numFmtId="0" fontId="12" fillId="6" borderId="1" xfId="0" applyFont="1" applyFill="1" applyBorder="1" applyAlignment="1">
      <alignment vertical="center" wrapText="1"/>
    </xf>
    <xf numFmtId="0" fontId="12" fillId="0" borderId="0" xfId="0" applyFont="1" applyAlignment="1">
      <alignment horizontal="center"/>
    </xf>
    <xf numFmtId="0" fontId="12" fillId="0" borderId="0" xfId="0" applyFont="1" applyAlignment="1">
      <alignment horizontal="center" vertical="center"/>
    </xf>
    <xf numFmtId="0" fontId="0" fillId="0" borderId="0" xfId="0" applyAlignment="1">
      <alignment vertical="center" wrapText="1"/>
    </xf>
    <xf numFmtId="0" fontId="16" fillId="0" borderId="0" xfId="0" applyFont="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vertical="center" wrapText="1"/>
    </xf>
    <xf numFmtId="3" fontId="2" fillId="0" borderId="6" xfId="0" applyNumberFormat="1" applyFont="1" applyBorder="1" applyAlignment="1">
      <alignment horizontal="center" wrapText="1"/>
    </xf>
    <xf numFmtId="0" fontId="16" fillId="0" borderId="0" xfId="0" applyFont="1" applyAlignment="1">
      <alignment horizontal="left"/>
    </xf>
    <xf numFmtId="0" fontId="2" fillId="0" borderId="0" xfId="0" applyFont="1" applyProtection="1">
      <protection locked="0"/>
    </xf>
    <xf numFmtId="0" fontId="2" fillId="0" borderId="0" xfId="0" applyFont="1" applyAlignment="1" applyProtection="1">
      <alignment horizontal="center"/>
      <protection locked="0"/>
    </xf>
    <xf numFmtId="0" fontId="0" fillId="0" borderId="0" xfId="0" applyProtection="1">
      <protection locked="0"/>
    </xf>
    <xf numFmtId="0" fontId="2" fillId="0" borderId="0" xfId="0" applyFont="1" applyAlignment="1" applyProtection="1">
      <alignment horizontal="left"/>
      <protection locked="0"/>
    </xf>
    <xf numFmtId="0" fontId="2" fillId="0" borderId="0" xfId="0" applyFont="1" applyProtection="1"/>
    <xf numFmtId="0" fontId="2" fillId="0" borderId="0" xfId="0" applyFont="1" applyAlignment="1" applyProtection="1">
      <alignment horizontal="center"/>
    </xf>
    <xf numFmtId="0" fontId="0" fillId="0" borderId="0" xfId="0" applyProtection="1"/>
    <xf numFmtId="0" fontId="2" fillId="0" borderId="0" xfId="0" applyFont="1" applyAlignment="1" applyProtection="1">
      <alignment horizontal="left"/>
    </xf>
    <xf numFmtId="0" fontId="16" fillId="0" borderId="0" xfId="0" applyFont="1" applyProtection="1"/>
    <xf numFmtId="0" fontId="2" fillId="0" borderId="0" xfId="0" applyFont="1" applyAlignment="1" applyProtection="1">
      <alignment horizontal="center" vertical="center" wrapText="1"/>
    </xf>
    <xf numFmtId="0" fontId="12" fillId="6" borderId="1" xfId="0" applyFont="1" applyFill="1" applyBorder="1" applyAlignment="1" applyProtection="1">
      <alignment horizontal="center" vertical="center" wrapText="1"/>
    </xf>
    <xf numFmtId="0" fontId="12" fillId="5" borderId="1" xfId="0" applyFont="1" applyFill="1" applyBorder="1" applyAlignment="1" applyProtection="1">
      <alignment horizontal="center" vertical="center" wrapText="1"/>
    </xf>
    <xf numFmtId="0" fontId="2" fillId="0" borderId="6" xfId="0" applyFont="1" applyBorder="1"/>
    <xf numFmtId="0" fontId="2" fillId="0" borderId="6" xfId="0" applyFont="1" applyBorder="1" applyAlignment="1">
      <alignment wrapText="1"/>
    </xf>
    <xf numFmtId="0" fontId="0" fillId="0" borderId="6" xfId="0" applyBorder="1" applyAlignment="1">
      <alignment horizontal="center" vertical="center" wrapText="1"/>
    </xf>
    <xf numFmtId="0" fontId="12" fillId="0" borderId="0" xfId="0" applyFont="1" applyAlignment="1">
      <alignment horizontal="left" vertical="center"/>
    </xf>
    <xf numFmtId="0" fontId="12" fillId="6" borderId="1" xfId="0" applyFont="1" applyFill="1" applyBorder="1" applyAlignment="1">
      <alignment horizontal="center" vertical="center" wrapText="1"/>
    </xf>
    <xf numFmtId="0" fontId="2" fillId="0" borderId="0" xfId="0" applyFont="1" applyAlignment="1"/>
    <xf numFmtId="0" fontId="2" fillId="0" borderId="0" xfId="0" applyFont="1" applyAlignment="1">
      <alignment horizontal="left"/>
    </xf>
    <xf numFmtId="3" fontId="2" fillId="0" borderId="6" xfId="0" applyNumberFormat="1" applyFont="1" applyBorder="1" applyAlignment="1">
      <alignment horizontal="left" wrapText="1"/>
    </xf>
    <xf numFmtId="0" fontId="12" fillId="0" borderId="0" xfId="0" applyFont="1" applyAlignment="1">
      <alignment horizontal="center" vertical="center" wrapText="1"/>
    </xf>
    <xf numFmtId="0" fontId="12" fillId="0" borderId="0" xfId="0" applyFont="1" applyAlignment="1">
      <alignment vertical="center" wrapText="1"/>
    </xf>
    <xf numFmtId="0" fontId="2" fillId="0" borderId="0" xfId="0" applyFont="1" applyAlignment="1">
      <alignment horizontal="left" wrapText="1"/>
    </xf>
    <xf numFmtId="0" fontId="12" fillId="0" borderId="0" xfId="0" applyFont="1" applyAlignment="1">
      <alignment horizontal="left" wrapText="1"/>
    </xf>
    <xf numFmtId="0" fontId="2" fillId="0" borderId="0" xfId="0" applyFont="1" applyAlignment="1">
      <alignment horizontal="center" wrapText="1"/>
    </xf>
    <xf numFmtId="0" fontId="20" fillId="0" borderId="6" xfId="0" applyFont="1" applyBorder="1" applyAlignment="1">
      <alignment horizontal="left"/>
    </xf>
    <xf numFmtId="0" fontId="2" fillId="6" borderId="0" xfId="0" applyFont="1" applyFill="1"/>
    <xf numFmtId="0" fontId="2" fillId="0" borderId="1" xfId="0" applyFont="1" applyBorder="1" applyAlignment="1">
      <alignment vertical="center" wrapText="1"/>
    </xf>
    <xf numFmtId="0" fontId="2" fillId="0" borderId="1" xfId="0" applyFont="1" applyBorder="1" applyAlignment="1">
      <alignment vertical="center"/>
    </xf>
    <xf numFmtId="0" fontId="12" fillId="6" borderId="1" xfId="0" applyFont="1" applyFill="1" applyBorder="1" applyAlignment="1" applyProtection="1">
      <alignment horizontal="center" vertical="center" wrapText="1"/>
      <protection hidden="1"/>
    </xf>
    <xf numFmtId="0" fontId="12" fillId="0" borderId="0" xfId="0" applyFont="1" applyAlignment="1">
      <alignment horizontal="left" vertical="center"/>
    </xf>
    <xf numFmtId="0" fontId="12" fillId="6" borderId="1" xfId="0" applyFont="1" applyFill="1" applyBorder="1" applyAlignment="1">
      <alignment horizontal="center" vertical="center" wrapText="1"/>
    </xf>
    <xf numFmtId="164" fontId="2" fillId="0" borderId="13" xfId="0" applyNumberFormat="1" applyFont="1" applyBorder="1" applyAlignment="1">
      <alignment horizontal="center" vertical="center"/>
    </xf>
    <xf numFmtId="3" fontId="2" fillId="0" borderId="13" xfId="0" applyNumberFormat="1" applyFont="1" applyBorder="1" applyAlignment="1">
      <alignment horizontal="center" vertical="center"/>
    </xf>
    <xf numFmtId="164" fontId="2" fillId="0" borderId="13" xfId="0" applyNumberFormat="1" applyFont="1" applyBorder="1" applyAlignment="1">
      <alignment horizontal="center" vertical="center" wrapText="1"/>
    </xf>
    <xf numFmtId="0" fontId="2" fillId="0" borderId="13" xfId="0" applyFont="1" applyBorder="1" applyAlignment="1">
      <alignment horizontal="center" vertical="center" wrapText="1"/>
    </xf>
    <xf numFmtId="3" fontId="2" fillId="0" borderId="13" xfId="0" applyNumberFormat="1" applyFont="1" applyBorder="1" applyAlignment="1">
      <alignment horizontal="center" vertical="center" wrapText="1"/>
    </xf>
    <xf numFmtId="0" fontId="12" fillId="0" borderId="13" xfId="0" applyNumberFormat="1" applyFont="1" applyBorder="1" applyAlignment="1">
      <alignment horizontal="center" vertical="center" wrapText="1"/>
    </xf>
    <xf numFmtId="0" fontId="2" fillId="0" borderId="13" xfId="0" applyFont="1" applyBorder="1" applyAlignment="1">
      <alignment horizontal="left" vertical="center" wrapText="1"/>
    </xf>
    <xf numFmtId="3" fontId="2" fillId="0" borderId="13" xfId="0" applyNumberFormat="1"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pplyProtection="1">
      <alignment horizontal="left" vertical="center"/>
      <protection hidden="1"/>
    </xf>
    <xf numFmtId="0" fontId="2" fillId="0" borderId="1" xfId="0" applyFont="1" applyBorder="1" applyAlignment="1" applyProtection="1">
      <alignment horizontal="center" vertical="center" wrapText="1"/>
      <protection locked="0"/>
    </xf>
    <xf numFmtId="164" fontId="2" fillId="0" borderId="1" xfId="0" applyNumberFormat="1"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wrapText="1"/>
    </xf>
    <xf numFmtId="0" fontId="12" fillId="6"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12" fillId="6" borderId="1" xfId="0" applyFont="1" applyFill="1" applyBorder="1" applyAlignment="1" applyProtection="1">
      <alignment horizontal="left" vertical="center"/>
    </xf>
    <xf numFmtId="0" fontId="0" fillId="0" borderId="0" xfId="0" applyAlignment="1" applyProtection="1">
      <alignment horizontal="left"/>
    </xf>
    <xf numFmtId="0" fontId="0" fillId="0" borderId="0" xfId="0" applyAlignment="1" applyProtection="1">
      <alignment horizontal="left"/>
      <protection locked="0"/>
    </xf>
    <xf numFmtId="3" fontId="2" fillId="0" borderId="1" xfId="0" applyNumberFormat="1" applyFont="1" applyBorder="1" applyAlignment="1" applyProtection="1">
      <alignment horizontal="left" vertical="center" wrapText="1"/>
      <protection locked="0"/>
    </xf>
    <xf numFmtId="0" fontId="2" fillId="0" borderId="0" xfId="0" applyFont="1" applyAlignment="1" applyProtection="1">
      <alignment horizontal="left" vertical="center"/>
    </xf>
    <xf numFmtId="0" fontId="2" fillId="0" borderId="0" xfId="0" applyFont="1" applyAlignment="1" applyProtection="1">
      <alignment horizontal="left" vertical="center"/>
      <protection locked="0"/>
    </xf>
    <xf numFmtId="0" fontId="2" fillId="7" borderId="0" xfId="0" applyFont="1" applyFill="1"/>
    <xf numFmtId="0" fontId="2" fillId="0" borderId="0" xfId="0" applyFont="1" applyFill="1"/>
    <xf numFmtId="0" fontId="8" fillId="0" borderId="0" xfId="0" applyFont="1" applyFill="1"/>
    <xf numFmtId="0" fontId="8" fillId="3" borderId="0" xfId="0" applyFont="1" applyFill="1"/>
    <xf numFmtId="0" fontId="2" fillId="3" borderId="0" xfId="0" applyFont="1" applyFill="1"/>
    <xf numFmtId="0" fontId="2" fillId="0" borderId="11" xfId="0" applyNumberFormat="1" applyFont="1" applyFill="1" applyBorder="1" applyAlignment="1" applyProtection="1">
      <alignment horizontal="center" vertical="center" wrapText="1"/>
      <protection hidden="1"/>
    </xf>
    <xf numFmtId="0" fontId="12" fillId="0" borderId="1" xfId="0" applyFont="1" applyFill="1" applyBorder="1" applyAlignment="1">
      <alignment horizontal="center" vertical="center" wrapText="1"/>
    </xf>
    <xf numFmtId="0" fontId="2" fillId="0" borderId="13" xfId="0" applyNumberFormat="1" applyFont="1" applyBorder="1" applyAlignment="1">
      <alignment horizontal="center" vertical="center" wrapText="1"/>
    </xf>
    <xf numFmtId="0" fontId="2" fillId="0" borderId="6" xfId="0" applyFont="1" applyBorder="1" applyAlignment="1">
      <alignment horizontal="center" vertical="center"/>
    </xf>
    <xf numFmtId="0" fontId="12" fillId="0" borderId="0" xfId="0" applyFont="1" applyAlignment="1">
      <alignment horizontal="left"/>
    </xf>
    <xf numFmtId="0" fontId="2" fillId="0" borderId="13" xfId="0" applyFont="1" applyBorder="1" applyAlignment="1">
      <alignment horizontal="left" vertical="center"/>
    </xf>
    <xf numFmtId="0" fontId="2" fillId="0" borderId="6" xfId="0" applyFont="1" applyBorder="1" applyAlignment="1">
      <alignment horizontal="left"/>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vertical="center" wrapText="1"/>
      <protection locked="0"/>
    </xf>
    <xf numFmtId="0" fontId="12" fillId="6" borderId="1" xfId="0" applyFont="1" applyFill="1" applyBorder="1" applyAlignment="1">
      <alignment horizontal="center" vertical="center"/>
    </xf>
    <xf numFmtId="0" fontId="0" fillId="0" borderId="0" xfId="0" applyAlignment="1">
      <alignment horizontal="center" vertical="center"/>
    </xf>
    <xf numFmtId="0" fontId="12" fillId="0" borderId="0" xfId="0" applyFont="1" applyBorder="1" applyAlignment="1">
      <alignment horizontal="center"/>
    </xf>
    <xf numFmtId="0" fontId="16" fillId="0" borderId="0" xfId="0" applyFont="1" applyAlignment="1">
      <alignment vertical="center"/>
    </xf>
    <xf numFmtId="0" fontId="24" fillId="0" borderId="0" xfId="0" applyFont="1" applyAlignment="1">
      <alignment vertical="center"/>
    </xf>
    <xf numFmtId="0" fontId="2" fillId="3" borderId="1" xfId="0" applyFont="1" applyFill="1" applyBorder="1" applyAlignment="1"/>
    <xf numFmtId="0" fontId="2" fillId="6" borderId="1" xfId="0" applyFont="1" applyFill="1" applyBorder="1" applyAlignment="1"/>
    <xf numFmtId="49" fontId="2" fillId="6" borderId="1" xfId="0" applyNumberFormat="1" applyFont="1" applyFill="1" applyBorder="1" applyAlignment="1"/>
    <xf numFmtId="1" fontId="2" fillId="6" borderId="1" xfId="0" applyNumberFormat="1" applyFont="1" applyFill="1" applyBorder="1" applyAlignment="1"/>
    <xf numFmtId="49" fontId="2" fillId="3" borderId="1" xfId="0" applyNumberFormat="1" applyFont="1" applyFill="1" applyBorder="1" applyAlignment="1">
      <alignment wrapText="1"/>
    </xf>
    <xf numFmtId="49" fontId="2" fillId="3" borderId="1" xfId="0" applyNumberFormat="1" applyFont="1" applyFill="1" applyBorder="1" applyAlignment="1"/>
    <xf numFmtId="49" fontId="8" fillId="3" borderId="1" xfId="0" applyNumberFormat="1" applyFont="1" applyFill="1" applyBorder="1" applyAlignment="1"/>
    <xf numFmtId="49" fontId="12" fillId="8" borderId="1" xfId="0" applyNumberFormat="1" applyFont="1" applyFill="1" applyBorder="1" applyAlignment="1">
      <alignment wrapText="1"/>
    </xf>
    <xf numFmtId="0" fontId="12" fillId="8" borderId="1" xfId="0" applyFont="1" applyFill="1" applyBorder="1" applyAlignment="1"/>
    <xf numFmtId="0" fontId="2" fillId="0" borderId="3" xfId="0" applyFont="1" applyBorder="1" applyAlignment="1">
      <alignment horizontal="center" vertical="center"/>
    </xf>
    <xf numFmtId="0" fontId="22" fillId="0" borderId="1" xfId="6" applyFont="1" applyBorder="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0" fontId="12" fillId="6" borderId="1" xfId="0" applyFont="1" applyFill="1" applyBorder="1" applyAlignment="1">
      <alignment horizontal="center" vertical="center" wrapText="1"/>
    </xf>
    <xf numFmtId="0" fontId="2" fillId="0" borderId="0" xfId="0" applyFont="1" applyAlignment="1">
      <alignment horizontal="center" wrapText="1"/>
    </xf>
    <xf numFmtId="0" fontId="2" fillId="3" borderId="1" xfId="0" applyFont="1" applyFill="1" applyBorder="1" applyAlignment="1">
      <alignment wrapText="1"/>
    </xf>
    <xf numFmtId="0" fontId="2" fillId="9" borderId="0" xfId="0" applyFont="1" applyFill="1"/>
    <xf numFmtId="0" fontId="2" fillId="0" borderId="1" xfId="0" applyFont="1" applyBorder="1" applyAlignment="1" applyProtection="1">
      <alignment horizontal="left" vertical="center" wrapText="1"/>
      <protection locked="0"/>
    </xf>
    <xf numFmtId="0" fontId="2" fillId="4" borderId="13" xfId="0" applyFont="1" applyFill="1" applyBorder="1" applyAlignment="1">
      <alignment horizontal="center" vertical="center" wrapText="1"/>
    </xf>
    <xf numFmtId="0" fontId="12" fillId="4" borderId="11" xfId="0" applyNumberFormat="1" applyFont="1" applyFill="1" applyBorder="1" applyAlignment="1" applyProtection="1">
      <alignment horizontal="center" vertical="center" wrapText="1"/>
      <protection hidden="1"/>
    </xf>
    <xf numFmtId="0" fontId="12" fillId="4" borderId="1" xfId="0"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left"/>
    </xf>
    <xf numFmtId="0" fontId="2"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0" fillId="0" borderId="1" xfId="0" applyBorder="1" applyProtection="1">
      <protection locked="0"/>
    </xf>
    <xf numFmtId="0" fontId="2" fillId="0" borderId="1" xfId="0" applyFont="1" applyBorder="1" applyAlignment="1"/>
    <xf numFmtId="0" fontId="2" fillId="0" borderId="1" xfId="0" applyFont="1" applyBorder="1" applyAlignment="1">
      <alignment horizontal="left" wrapText="1"/>
    </xf>
    <xf numFmtId="0" fontId="2" fillId="0" borderId="1" xfId="0" applyFont="1" applyBorder="1" applyAlignment="1">
      <alignment horizontal="center" wrapText="1"/>
    </xf>
    <xf numFmtId="0" fontId="2" fillId="0" borderId="1" xfId="0" applyFont="1" applyBorder="1"/>
    <xf numFmtId="0" fontId="25" fillId="0" borderId="1" xfId="0" applyFont="1" applyBorder="1" applyAlignment="1">
      <alignment horizontal="left" vertical="center" wrapText="1"/>
    </xf>
    <xf numFmtId="0" fontId="22" fillId="6" borderId="1" xfId="6" applyFont="1" applyFill="1" applyBorder="1" applyAlignment="1">
      <alignment horizontal="left" vertical="center"/>
    </xf>
    <xf numFmtId="0" fontId="12" fillId="8" borderId="1" xfId="0" applyFont="1" applyFill="1" applyBorder="1" applyAlignment="1">
      <alignment horizontal="left"/>
    </xf>
    <xf numFmtId="0" fontId="2" fillId="6" borderId="1" xfId="0" applyFont="1" applyFill="1" applyBorder="1" applyAlignment="1">
      <alignment horizontal="left" vertical="center"/>
    </xf>
    <xf numFmtId="0" fontId="2" fillId="6" borderId="1" xfId="0" applyFont="1" applyFill="1" applyBorder="1" applyAlignment="1">
      <alignment horizontal="left" vertical="center" wrapText="1"/>
    </xf>
    <xf numFmtId="49" fontId="22" fillId="3" borderId="1" xfId="6" applyNumberFormat="1" applyFont="1" applyFill="1" applyBorder="1" applyAlignment="1">
      <alignment horizontal="left"/>
    </xf>
    <xf numFmtId="0" fontId="22" fillId="6" borderId="1" xfId="6" applyFont="1" applyFill="1" applyBorder="1" applyAlignment="1">
      <alignment horizontal="left"/>
    </xf>
    <xf numFmtId="0" fontId="22" fillId="3" borderId="1" xfId="6" applyFont="1" applyFill="1" applyBorder="1" applyAlignment="1">
      <alignment horizontal="left"/>
    </xf>
    <xf numFmtId="0" fontId="22" fillId="0" borderId="0" xfId="6" applyFont="1" applyFill="1"/>
    <xf numFmtId="0" fontId="2" fillId="0" borderId="1" xfId="0" applyFont="1" applyBorder="1" applyAlignment="1" applyProtection="1">
      <alignment horizontal="left" vertical="center" wrapText="1"/>
      <protection locked="0"/>
    </xf>
    <xf numFmtId="0" fontId="12" fillId="2" borderId="2"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12" fillId="2" borderId="1" xfId="0" applyFont="1" applyFill="1" applyBorder="1" applyAlignment="1" applyProtection="1">
      <alignment horizontal="center" vertical="center"/>
    </xf>
    <xf numFmtId="0" fontId="8" fillId="0" borderId="1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22" fillId="0" borderId="17" xfId="6" applyFont="1" applyFill="1" applyBorder="1" applyAlignment="1">
      <alignment horizontal="center" vertical="center" wrapText="1"/>
    </xf>
    <xf numFmtId="0" fontId="22" fillId="0" borderId="14" xfId="6" applyFont="1" applyFill="1" applyBorder="1" applyAlignment="1">
      <alignment horizontal="center" vertical="center" wrapText="1"/>
    </xf>
    <xf numFmtId="0" fontId="22" fillId="0" borderId="15" xfId="6"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11" xfId="0" applyFont="1" applyBorder="1" applyAlignment="1">
      <alignment vertical="center" wrapText="1"/>
    </xf>
    <xf numFmtId="0" fontId="2" fillId="0" borderId="7" xfId="0" applyFont="1" applyBorder="1" applyAlignment="1">
      <alignment vertical="center" wrapText="1"/>
    </xf>
    <xf numFmtId="0" fontId="2" fillId="0" borderId="12" xfId="0" applyFont="1" applyBorder="1" applyAlignment="1">
      <alignment vertical="center" wrapText="1"/>
    </xf>
    <xf numFmtId="0" fontId="12" fillId="0" borderId="13" xfId="0" applyFont="1" applyBorder="1" applyAlignment="1">
      <alignment horizontal="left" vertical="center" wrapText="1"/>
    </xf>
    <xf numFmtId="0" fontId="12" fillId="0" borderId="6" xfId="0" applyFont="1" applyBorder="1" applyAlignment="1">
      <alignment horizontal="left" vertical="center" wrapText="1"/>
    </xf>
    <xf numFmtId="0" fontId="12" fillId="0" borderId="18" xfId="0" applyFont="1" applyBorder="1" applyAlignment="1">
      <alignment horizontal="left" vertical="center" wrapText="1"/>
    </xf>
    <xf numFmtId="0" fontId="12" fillId="0" borderId="16" xfId="0" applyFont="1" applyBorder="1" applyAlignment="1">
      <alignment horizontal="left" vertical="center" wrapText="1"/>
    </xf>
    <xf numFmtId="0" fontId="12" fillId="0" borderId="0" xfId="0" applyFont="1" applyBorder="1" applyAlignment="1">
      <alignment horizontal="left" vertical="center" wrapText="1"/>
    </xf>
    <xf numFmtId="0" fontId="12" fillId="0" borderId="19" xfId="0" applyFont="1" applyBorder="1" applyAlignment="1">
      <alignment horizontal="left" vertical="center" wrapText="1"/>
    </xf>
    <xf numFmtId="0" fontId="12" fillId="0" borderId="17"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12" fillId="6" borderId="1" xfId="0" applyFont="1" applyFill="1" applyBorder="1" applyAlignment="1" applyProtection="1">
      <alignment horizontal="center" vertical="center" wrapText="1"/>
      <protection hidden="1"/>
    </xf>
    <xf numFmtId="0" fontId="12" fillId="6" borderId="11" xfId="0" applyFont="1" applyFill="1" applyBorder="1" applyAlignment="1" applyProtection="1">
      <alignment horizontal="center" vertical="center" wrapText="1"/>
      <protection hidden="1"/>
    </xf>
    <xf numFmtId="0" fontId="12" fillId="6" borderId="12" xfId="0" applyFont="1" applyFill="1" applyBorder="1" applyAlignment="1" applyProtection="1">
      <alignment horizontal="center" vertical="center" wrapText="1"/>
      <protection hidden="1"/>
    </xf>
    <xf numFmtId="0" fontId="12" fillId="6" borderId="1"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12" fillId="2" borderId="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3" xfId="0" applyFont="1" applyFill="1" applyBorder="1" applyAlignment="1">
      <alignment horizontal="center" vertical="center"/>
    </xf>
    <xf numFmtId="0" fontId="12" fillId="6" borderId="2" xfId="0" applyFont="1" applyFill="1" applyBorder="1" applyAlignment="1" applyProtection="1">
      <alignment horizontal="center" vertical="center"/>
    </xf>
    <xf numFmtId="0" fontId="12" fillId="6" borderId="5" xfId="0" applyFont="1" applyFill="1" applyBorder="1" applyAlignment="1" applyProtection="1">
      <alignment horizontal="center" vertical="center"/>
    </xf>
    <xf numFmtId="0" fontId="12" fillId="6" borderId="3" xfId="0" applyFont="1" applyFill="1" applyBorder="1" applyAlignment="1" applyProtection="1">
      <alignment horizontal="center" vertical="center"/>
    </xf>
    <xf numFmtId="0" fontId="12" fillId="0" borderId="11" xfId="0" applyFont="1" applyFill="1" applyBorder="1" applyAlignment="1" applyProtection="1">
      <alignment horizontal="center" vertical="center" wrapText="1"/>
      <protection hidden="1"/>
    </xf>
    <xf numFmtId="0" fontId="12" fillId="0" borderId="12" xfId="0" applyFont="1" applyFill="1" applyBorder="1" applyAlignment="1" applyProtection="1">
      <alignment horizontal="center" vertical="center" wrapText="1"/>
      <protection hidden="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2" fillId="0" borderId="0" xfId="0" applyFont="1" applyAlignment="1">
      <alignment horizontal="center" wrapText="1"/>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xf>
    <xf numFmtId="0" fontId="15" fillId="0" borderId="0" xfId="0" applyFont="1" applyBorder="1" applyAlignment="1">
      <alignment horizontal="center" vertical="center"/>
    </xf>
    <xf numFmtId="0" fontId="11" fillId="2" borderId="2" xfId="0" applyFont="1" applyFill="1" applyBorder="1" applyAlignment="1" applyProtection="1">
      <alignment vertical="center"/>
      <protection locked="0"/>
    </xf>
    <xf numFmtId="0" fontId="11" fillId="2" borderId="5" xfId="0" applyFont="1" applyFill="1" applyBorder="1" applyAlignment="1" applyProtection="1">
      <alignment vertical="center"/>
      <protection locked="0"/>
    </xf>
    <xf numFmtId="0" fontId="8" fillId="0" borderId="2" xfId="0" applyFont="1" applyBorder="1" applyAlignment="1">
      <alignment horizontal="left" vertical="top" wrapText="1"/>
    </xf>
    <xf numFmtId="0" fontId="8" fillId="0" borderId="5" xfId="0" applyFont="1" applyBorder="1" applyAlignment="1">
      <alignment horizontal="left" vertical="top" wrapText="1"/>
    </xf>
    <xf numFmtId="0" fontId="8" fillId="0" borderId="3" xfId="0" applyFont="1" applyBorder="1" applyAlignment="1">
      <alignment horizontal="left" vertical="top" wrapText="1"/>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cellXfs>
  <cellStyles count="7">
    <cellStyle name="Hypertextový odkaz" xfId="6" builtinId="8"/>
    <cellStyle name="Hypertextový odkaz 2" xfId="2" xr:uid="{49572D88-AF9D-45CB-B888-8E8359483CA0}"/>
    <cellStyle name="Normálna 2" xfId="5" xr:uid="{483ED22E-9DE7-44E1-8EB2-4062111E5CB6}"/>
    <cellStyle name="normálne_DPH od 1.1.2004" xfId="4" xr:uid="{0EA1BB33-8308-449A-9F24-B5327CAEEF15}"/>
    <cellStyle name="Normální" xfId="0" builtinId="0"/>
    <cellStyle name="Normální 2" xfId="3" xr:uid="{68205B5B-973A-4F81-B4D0-8CDB0C20F669}"/>
    <cellStyle name="Normální 3" xfId="1" xr:uid="{9BCAE1B0-C65C-42D8-89E1-AC730038AD4F}"/>
  </cellStyles>
  <dxfs count="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2"/>
        </patternFill>
      </fill>
    </dxf>
    <dxf>
      <fill>
        <patternFill>
          <bgColor theme="5" tint="0.59996337778862885"/>
        </patternFill>
      </fill>
    </dxf>
    <dxf>
      <fill>
        <patternFill>
          <bgColor theme="5" tint="0.79998168889431442"/>
        </patternFill>
      </fill>
    </dxf>
    <dxf>
      <fill>
        <patternFill>
          <bgColor theme="2"/>
        </patternFill>
      </fill>
    </dxf>
  </dxfs>
  <tableStyles count="1" defaultTableStyle="TableStyleMedium2" defaultPivotStyle="PivotStyleLight16">
    <tableStyle name="Styl tabulky 1" pivot="0" count="0" xr9:uid="{200B96F1-F8B3-4EE4-AE72-6FD8131B6309}"/>
  </tableStyles>
  <colors>
    <mruColors>
      <color rgb="FFFF4747"/>
      <color rgb="FFF4A2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77932</xdr:colOff>
      <xdr:row>0</xdr:row>
      <xdr:rowOff>0</xdr:rowOff>
    </xdr:from>
    <xdr:to>
      <xdr:col>5</xdr:col>
      <xdr:colOff>573300</xdr:colOff>
      <xdr:row>6</xdr:row>
      <xdr:rowOff>76329</xdr:rowOff>
    </xdr:to>
    <xdr:pic>
      <xdr:nvPicPr>
        <xdr:cNvPr id="2" name="Obrázek 1">
          <a:extLst>
            <a:ext uri="{FF2B5EF4-FFF2-40B4-BE49-F238E27FC236}">
              <a16:creationId xmlns:a16="http://schemas.microsoft.com/office/drawing/2014/main" id="{FD85FF69-EC48-458F-AA0F-D8138EEB9DE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570" t="39523" r="9283" b="-5691"/>
        <a:stretch/>
      </xdr:blipFill>
      <xdr:spPr>
        <a:xfrm>
          <a:off x="77932" y="0"/>
          <a:ext cx="9388254" cy="950897"/>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6537177</xdr:colOff>
      <xdr:row>5</xdr:row>
      <xdr:rowOff>140949</xdr:rowOff>
    </xdr:to>
    <xdr:pic>
      <xdr:nvPicPr>
        <xdr:cNvPr id="2" name="Obrázek 1">
          <a:extLst>
            <a:ext uri="{FF2B5EF4-FFF2-40B4-BE49-F238E27FC236}">
              <a16:creationId xmlns:a16="http://schemas.microsoft.com/office/drawing/2014/main" id="{7902FD02-1686-4836-B62F-A1F5EB93550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570" t="39523" r="9283" b="-5691"/>
        <a:stretch/>
      </xdr:blipFill>
      <xdr:spPr>
        <a:xfrm>
          <a:off x="195943" y="0"/>
          <a:ext cx="10466071" cy="946971"/>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sfcr.cz/monitorovani-podporenych-osob-opz-plus/-/dokument/20335159"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820D7-4117-492C-9D78-10AF717E7C70}">
  <dimension ref="A1:I49"/>
  <sheetViews>
    <sheetView showGridLines="0" zoomScaleNormal="100" workbookViewId="0">
      <selection sqref="A1:XFD1048576"/>
    </sheetView>
  </sheetViews>
  <sheetFormatPr defaultColWidth="0" defaultRowHeight="12.5" zeroHeight="1" x14ac:dyDescent="0.35"/>
  <cols>
    <col min="1" max="1" width="1.26953125" style="48" customWidth="1"/>
    <col min="2" max="2" width="8.453125" style="48" customWidth="1"/>
    <col min="3" max="3" width="10.81640625" style="48" customWidth="1"/>
    <col min="4" max="4" width="58.26953125" style="48" customWidth="1"/>
    <col min="5" max="5" width="54.453125" style="48" customWidth="1"/>
    <col min="6" max="7" width="8.7265625" style="48" customWidth="1"/>
    <col min="8" max="8" width="24.26953125" style="48" customWidth="1"/>
    <col min="9" max="9" width="3.453125" style="48" customWidth="1"/>
    <col min="10" max="16384" width="8.7265625" style="48" hidden="1"/>
  </cols>
  <sheetData>
    <row r="1" spans="2:8" ht="4.1500000000000004" customHeight="1" x14ac:dyDescent="0.35"/>
    <row r="2" spans="2:8" x14ac:dyDescent="0.35"/>
    <row r="3" spans="2:8" x14ac:dyDescent="0.35"/>
    <row r="4" spans="2:8" x14ac:dyDescent="0.35"/>
    <row r="5" spans="2:8" x14ac:dyDescent="0.35"/>
    <row r="6" spans="2:8" x14ac:dyDescent="0.35"/>
    <row r="7" spans="2:8" ht="7.15" customHeight="1" x14ac:dyDescent="0.35"/>
    <row r="8" spans="2:8" ht="15.5" x14ac:dyDescent="0.35">
      <c r="B8" s="140" t="s">
        <v>341</v>
      </c>
    </row>
    <row r="9" spans="2:8" ht="4.5" hidden="1" customHeight="1" x14ac:dyDescent="0.35"/>
    <row r="10" spans="2:8" ht="409.5" customHeight="1" x14ac:dyDescent="0.35">
      <c r="B10" s="171" t="s">
        <v>468</v>
      </c>
      <c r="C10" s="171"/>
      <c r="D10" s="171"/>
      <c r="E10" s="171"/>
      <c r="F10" s="171"/>
      <c r="G10" s="171"/>
      <c r="H10" s="171"/>
    </row>
    <row r="11" spans="2:8" x14ac:dyDescent="0.35"/>
    <row r="12" spans="2:8" ht="17.149999999999999" customHeight="1" x14ac:dyDescent="0.35">
      <c r="B12" s="141" t="s">
        <v>439</v>
      </c>
    </row>
    <row r="13" spans="2:8" ht="16.899999999999999" customHeight="1" x14ac:dyDescent="0.3">
      <c r="B13" s="173" t="s">
        <v>447</v>
      </c>
      <c r="C13" s="173"/>
      <c r="D13" s="173"/>
      <c r="E13" s="173" t="s">
        <v>410</v>
      </c>
      <c r="F13" s="173"/>
      <c r="G13" s="173"/>
      <c r="H13" s="173"/>
    </row>
    <row r="14" spans="2:8" ht="16.899999999999999" customHeight="1" x14ac:dyDescent="0.35">
      <c r="B14" s="175" t="s">
        <v>404</v>
      </c>
      <c r="C14" s="175"/>
      <c r="D14" s="175"/>
      <c r="E14" s="172" t="s">
        <v>268</v>
      </c>
      <c r="F14" s="172"/>
      <c r="G14" s="172"/>
      <c r="H14" s="172"/>
    </row>
    <row r="15" spans="2:8" ht="18" customHeight="1" x14ac:dyDescent="0.35">
      <c r="B15" s="174" t="s">
        <v>408</v>
      </c>
      <c r="C15" s="174"/>
      <c r="D15" s="174"/>
      <c r="E15" s="172" t="s">
        <v>335</v>
      </c>
      <c r="F15" s="172"/>
      <c r="G15" s="172"/>
      <c r="H15" s="172"/>
    </row>
    <row r="16" spans="2:8" ht="18" customHeight="1" x14ac:dyDescent="0.35">
      <c r="B16" s="174" t="s">
        <v>336</v>
      </c>
      <c r="C16" s="174"/>
      <c r="D16" s="174"/>
      <c r="E16" s="172" t="s">
        <v>407</v>
      </c>
      <c r="F16" s="172"/>
      <c r="G16" s="172"/>
      <c r="H16" s="172"/>
    </row>
    <row r="17" spans="2:8" ht="18.399999999999999" customHeight="1" x14ac:dyDescent="0.35">
      <c r="B17" s="174" t="s">
        <v>440</v>
      </c>
      <c r="C17" s="174"/>
      <c r="D17" s="174"/>
      <c r="E17" s="174"/>
      <c r="F17" s="174"/>
      <c r="G17" s="174"/>
      <c r="H17" s="174"/>
    </row>
    <row r="18" spans="2:8" ht="13" x14ac:dyDescent="0.3">
      <c r="B18" s="149" t="s">
        <v>409</v>
      </c>
      <c r="C18" s="150" t="s">
        <v>406</v>
      </c>
      <c r="D18" s="150" t="s">
        <v>405</v>
      </c>
      <c r="E18" s="173" t="s">
        <v>410</v>
      </c>
      <c r="F18" s="173"/>
      <c r="G18" s="173"/>
      <c r="H18" s="173"/>
    </row>
    <row r="19" spans="2:8" ht="13.9" customHeight="1" x14ac:dyDescent="0.25">
      <c r="B19" s="146" t="s">
        <v>342</v>
      </c>
      <c r="C19" s="142" t="s">
        <v>345</v>
      </c>
      <c r="D19" s="142" t="s">
        <v>346</v>
      </c>
      <c r="E19" s="178" t="s">
        <v>412</v>
      </c>
      <c r="F19" s="178"/>
      <c r="G19" s="178"/>
      <c r="H19" s="178"/>
    </row>
    <row r="20" spans="2:8" ht="13.9" customHeight="1" x14ac:dyDescent="0.25">
      <c r="B20" s="146" t="s">
        <v>342</v>
      </c>
      <c r="C20" s="142" t="s">
        <v>349</v>
      </c>
      <c r="D20" s="142" t="s">
        <v>350</v>
      </c>
      <c r="E20" s="179" t="s">
        <v>414</v>
      </c>
      <c r="F20" s="179"/>
      <c r="G20" s="179"/>
      <c r="H20" s="179"/>
    </row>
    <row r="21" spans="2:8" ht="13.9" customHeight="1" x14ac:dyDescent="0.25">
      <c r="B21" s="146" t="s">
        <v>342</v>
      </c>
      <c r="C21" s="142" t="s">
        <v>343</v>
      </c>
      <c r="D21" s="142" t="s">
        <v>344</v>
      </c>
      <c r="E21" s="176" t="s">
        <v>411</v>
      </c>
      <c r="F21" s="176"/>
      <c r="G21" s="176"/>
      <c r="H21" s="176"/>
    </row>
    <row r="22" spans="2:8" ht="13.9" customHeight="1" x14ac:dyDescent="0.25">
      <c r="B22" s="146" t="s">
        <v>342</v>
      </c>
      <c r="C22" s="142" t="s">
        <v>347</v>
      </c>
      <c r="D22" s="142" t="s">
        <v>348</v>
      </c>
      <c r="E22" s="178" t="s">
        <v>413</v>
      </c>
      <c r="F22" s="178"/>
      <c r="G22" s="178"/>
      <c r="H22" s="178"/>
    </row>
    <row r="23" spans="2:8" ht="27.4" customHeight="1" x14ac:dyDescent="0.25">
      <c r="B23" s="146" t="s">
        <v>342</v>
      </c>
      <c r="C23" s="142" t="s">
        <v>351</v>
      </c>
      <c r="D23" s="156" t="s">
        <v>352</v>
      </c>
      <c r="E23" s="178" t="s">
        <v>415</v>
      </c>
      <c r="F23" s="178"/>
      <c r="G23" s="178"/>
      <c r="H23" s="178"/>
    </row>
    <row r="24" spans="2:8" ht="13.9" customHeight="1" x14ac:dyDescent="0.25">
      <c r="B24" s="146" t="s">
        <v>342</v>
      </c>
      <c r="C24" s="142" t="s">
        <v>353</v>
      </c>
      <c r="D24" s="142" t="s">
        <v>354</v>
      </c>
      <c r="E24" s="178" t="s">
        <v>416</v>
      </c>
      <c r="F24" s="178"/>
      <c r="G24" s="178"/>
      <c r="H24" s="178"/>
    </row>
    <row r="25" spans="2:8" ht="13.9" customHeight="1" x14ac:dyDescent="0.25">
      <c r="B25" s="146" t="s">
        <v>342</v>
      </c>
      <c r="C25" s="142" t="s">
        <v>355</v>
      </c>
      <c r="D25" s="142" t="s">
        <v>356</v>
      </c>
      <c r="E25" s="178" t="s">
        <v>417</v>
      </c>
      <c r="F25" s="178"/>
      <c r="G25" s="178"/>
      <c r="H25" s="178"/>
    </row>
    <row r="26" spans="2:8" ht="15" customHeight="1" x14ac:dyDescent="0.25">
      <c r="B26" s="144" t="s">
        <v>357</v>
      </c>
      <c r="C26" s="145" t="s">
        <v>358</v>
      </c>
      <c r="D26" s="144" t="s">
        <v>359</v>
      </c>
      <c r="E26" s="177" t="s">
        <v>418</v>
      </c>
      <c r="F26" s="177"/>
      <c r="G26" s="177"/>
      <c r="H26" s="177"/>
    </row>
    <row r="27" spans="2:8" ht="15" customHeight="1" x14ac:dyDescent="0.25">
      <c r="B27" s="144" t="s">
        <v>357</v>
      </c>
      <c r="C27" s="145" t="s">
        <v>360</v>
      </c>
      <c r="D27" s="144" t="s">
        <v>361</v>
      </c>
      <c r="E27" s="177" t="s">
        <v>419</v>
      </c>
      <c r="F27" s="177"/>
      <c r="G27" s="177"/>
      <c r="H27" s="177"/>
    </row>
    <row r="28" spans="2:8" ht="13.9" customHeight="1" x14ac:dyDescent="0.25">
      <c r="B28" s="147" t="s">
        <v>362</v>
      </c>
      <c r="C28" s="142" t="s">
        <v>365</v>
      </c>
      <c r="D28" s="148" t="s">
        <v>366</v>
      </c>
      <c r="E28" s="176" t="s">
        <v>421</v>
      </c>
      <c r="F28" s="176"/>
      <c r="G28" s="176"/>
      <c r="H28" s="176"/>
    </row>
    <row r="29" spans="2:8" ht="13.9" customHeight="1" x14ac:dyDescent="0.25">
      <c r="B29" s="147" t="s">
        <v>362</v>
      </c>
      <c r="C29" s="142" t="s">
        <v>363</v>
      </c>
      <c r="D29" s="148" t="s">
        <v>364</v>
      </c>
      <c r="E29" s="176" t="s">
        <v>420</v>
      </c>
      <c r="F29" s="176"/>
      <c r="G29" s="176"/>
      <c r="H29" s="176"/>
    </row>
    <row r="30" spans="2:8" ht="13.9" customHeight="1" x14ac:dyDescent="0.25">
      <c r="B30" s="147" t="s">
        <v>362</v>
      </c>
      <c r="C30" s="142" t="s">
        <v>371</v>
      </c>
      <c r="D30" s="148" t="s">
        <v>372</v>
      </c>
      <c r="E30" s="176" t="s">
        <v>422</v>
      </c>
      <c r="F30" s="176"/>
      <c r="G30" s="176"/>
      <c r="H30" s="176"/>
    </row>
    <row r="31" spans="2:8" ht="13.9" customHeight="1" x14ac:dyDescent="0.25">
      <c r="B31" s="147" t="s">
        <v>362</v>
      </c>
      <c r="C31" s="142" t="s">
        <v>367</v>
      </c>
      <c r="D31" s="148" t="s">
        <v>368</v>
      </c>
      <c r="E31" s="176" t="s">
        <v>423</v>
      </c>
      <c r="F31" s="176"/>
      <c r="G31" s="176"/>
      <c r="H31" s="176"/>
    </row>
    <row r="32" spans="2:8" ht="13.9" customHeight="1" x14ac:dyDescent="0.25">
      <c r="B32" s="147" t="s">
        <v>362</v>
      </c>
      <c r="C32" s="142" t="s">
        <v>369</v>
      </c>
      <c r="D32" s="148" t="s">
        <v>370</v>
      </c>
      <c r="E32" s="176" t="s">
        <v>424</v>
      </c>
      <c r="F32" s="176"/>
      <c r="G32" s="176"/>
      <c r="H32" s="176"/>
    </row>
    <row r="33" spans="2:8" ht="13.9" customHeight="1" x14ac:dyDescent="0.25">
      <c r="B33" s="147" t="s">
        <v>362</v>
      </c>
      <c r="C33" s="142" t="s">
        <v>373</v>
      </c>
      <c r="D33" s="148" t="s">
        <v>374</v>
      </c>
      <c r="E33" s="176" t="s">
        <v>425</v>
      </c>
      <c r="F33" s="176"/>
      <c r="G33" s="176"/>
      <c r="H33" s="176"/>
    </row>
    <row r="34" spans="2:8" ht="13.9" customHeight="1" x14ac:dyDescent="0.25">
      <c r="B34" s="147" t="s">
        <v>362</v>
      </c>
      <c r="C34" s="142" t="s">
        <v>375</v>
      </c>
      <c r="D34" s="148" t="s">
        <v>376</v>
      </c>
      <c r="E34" s="176" t="s">
        <v>426</v>
      </c>
      <c r="F34" s="176"/>
      <c r="G34" s="176"/>
      <c r="H34" s="176"/>
    </row>
    <row r="35" spans="2:8" ht="13.9" customHeight="1" x14ac:dyDescent="0.25">
      <c r="B35" s="143" t="s">
        <v>377</v>
      </c>
      <c r="C35" s="143" t="s">
        <v>378</v>
      </c>
      <c r="D35" s="143" t="s">
        <v>379</v>
      </c>
      <c r="E35" s="177" t="s">
        <v>427</v>
      </c>
      <c r="F35" s="177"/>
      <c r="G35" s="177"/>
      <c r="H35" s="177"/>
    </row>
    <row r="36" spans="2:8" ht="13.9" customHeight="1" x14ac:dyDescent="0.25">
      <c r="B36" s="143" t="s">
        <v>377</v>
      </c>
      <c r="C36" s="143" t="s">
        <v>386</v>
      </c>
      <c r="D36" s="143" t="s">
        <v>387</v>
      </c>
      <c r="E36" s="177" t="s">
        <v>428</v>
      </c>
      <c r="F36" s="177"/>
      <c r="G36" s="177"/>
      <c r="H36" s="177"/>
    </row>
    <row r="37" spans="2:8" ht="13.9" customHeight="1" x14ac:dyDescent="0.25">
      <c r="B37" s="143" t="s">
        <v>377</v>
      </c>
      <c r="C37" s="143" t="s">
        <v>380</v>
      </c>
      <c r="D37" s="143" t="s">
        <v>381</v>
      </c>
      <c r="E37" s="177" t="s">
        <v>429</v>
      </c>
      <c r="F37" s="177"/>
      <c r="G37" s="177"/>
      <c r="H37" s="177"/>
    </row>
    <row r="38" spans="2:8" ht="13.9" customHeight="1" x14ac:dyDescent="0.25">
      <c r="B38" s="143" t="s">
        <v>377</v>
      </c>
      <c r="C38" s="143" t="s">
        <v>384</v>
      </c>
      <c r="D38" s="143" t="s">
        <v>385</v>
      </c>
      <c r="E38" s="177" t="s">
        <v>430</v>
      </c>
      <c r="F38" s="177"/>
      <c r="G38" s="177"/>
      <c r="H38" s="177"/>
    </row>
    <row r="39" spans="2:8" ht="13.9" customHeight="1" x14ac:dyDescent="0.25">
      <c r="B39" s="143" t="s">
        <v>377</v>
      </c>
      <c r="C39" s="143" t="s">
        <v>388</v>
      </c>
      <c r="D39" s="143" t="s">
        <v>389</v>
      </c>
      <c r="E39" s="177" t="s">
        <v>432</v>
      </c>
      <c r="F39" s="177"/>
      <c r="G39" s="177"/>
      <c r="H39" s="177"/>
    </row>
    <row r="40" spans="2:8" ht="13.9" customHeight="1" x14ac:dyDescent="0.25">
      <c r="B40" s="143" t="s">
        <v>377</v>
      </c>
      <c r="C40" s="143" t="s">
        <v>382</v>
      </c>
      <c r="D40" s="143" t="s">
        <v>383</v>
      </c>
      <c r="E40" s="177" t="s">
        <v>431</v>
      </c>
      <c r="F40" s="177"/>
      <c r="G40" s="177"/>
      <c r="H40" s="177"/>
    </row>
    <row r="41" spans="2:8" ht="13.9" customHeight="1" x14ac:dyDescent="0.25">
      <c r="B41" s="143" t="s">
        <v>377</v>
      </c>
      <c r="C41" s="143" t="s">
        <v>390</v>
      </c>
      <c r="D41" s="143" t="s">
        <v>391</v>
      </c>
      <c r="E41" s="177" t="s">
        <v>433</v>
      </c>
      <c r="F41" s="177"/>
      <c r="G41" s="177"/>
      <c r="H41" s="177"/>
    </row>
    <row r="42" spans="2:8" ht="13.9" customHeight="1" x14ac:dyDescent="0.25">
      <c r="B42" s="143" t="s">
        <v>377</v>
      </c>
      <c r="C42" s="143" t="s">
        <v>392</v>
      </c>
      <c r="D42" s="143" t="s">
        <v>393</v>
      </c>
      <c r="E42" s="177" t="s">
        <v>434</v>
      </c>
      <c r="F42" s="177"/>
      <c r="G42" s="177"/>
      <c r="H42" s="177"/>
    </row>
    <row r="43" spans="2:8" ht="13.9" customHeight="1" x14ac:dyDescent="0.25">
      <c r="B43" s="142" t="s">
        <v>394</v>
      </c>
      <c r="C43" s="142" t="s">
        <v>395</v>
      </c>
      <c r="D43" s="142" t="s">
        <v>396</v>
      </c>
      <c r="E43" s="176" t="s">
        <v>435</v>
      </c>
      <c r="F43" s="176"/>
      <c r="G43" s="176"/>
      <c r="H43" s="176"/>
    </row>
    <row r="44" spans="2:8" ht="13.9" customHeight="1" x14ac:dyDescent="0.25">
      <c r="B44" s="144" t="s">
        <v>397</v>
      </c>
      <c r="C44" s="145" t="s">
        <v>398</v>
      </c>
      <c r="D44" s="144" t="s">
        <v>399</v>
      </c>
      <c r="E44" s="177" t="s">
        <v>436</v>
      </c>
      <c r="F44" s="177"/>
      <c r="G44" s="177"/>
      <c r="H44" s="177"/>
    </row>
    <row r="45" spans="2:8" ht="13.9" customHeight="1" x14ac:dyDescent="0.25">
      <c r="B45" s="144" t="s">
        <v>397</v>
      </c>
      <c r="C45" s="145" t="s">
        <v>400</v>
      </c>
      <c r="D45" s="144" t="s">
        <v>401</v>
      </c>
      <c r="E45" s="179" t="s">
        <v>437</v>
      </c>
      <c r="F45" s="179"/>
      <c r="G45" s="179"/>
      <c r="H45" s="179"/>
    </row>
    <row r="46" spans="2:8" ht="13.9" customHeight="1" x14ac:dyDescent="0.25">
      <c r="B46" s="144" t="s">
        <v>397</v>
      </c>
      <c r="C46" s="145" t="s">
        <v>402</v>
      </c>
      <c r="D46" s="144" t="s">
        <v>403</v>
      </c>
      <c r="E46" s="177" t="s">
        <v>438</v>
      </c>
      <c r="F46" s="177"/>
      <c r="G46" s="177"/>
      <c r="H46" s="177"/>
    </row>
    <row r="47" spans="2:8" x14ac:dyDescent="0.35"/>
    <row r="48" spans="2:8" x14ac:dyDescent="0.35"/>
    <row r="49" x14ac:dyDescent="0.35"/>
  </sheetData>
  <mergeCells count="39">
    <mergeCell ref="E42:H42"/>
    <mergeCell ref="E44:H44"/>
    <mergeCell ref="E45:H45"/>
    <mergeCell ref="E46:H46"/>
    <mergeCell ref="E43:H43"/>
    <mergeCell ref="E37:H37"/>
    <mergeCell ref="E38:H38"/>
    <mergeCell ref="E39:H39"/>
    <mergeCell ref="E40:H40"/>
    <mergeCell ref="E41:H41"/>
    <mergeCell ref="E32:H32"/>
    <mergeCell ref="E33:H33"/>
    <mergeCell ref="E34:H34"/>
    <mergeCell ref="E35:H35"/>
    <mergeCell ref="E36:H36"/>
    <mergeCell ref="E27:H27"/>
    <mergeCell ref="E28:H28"/>
    <mergeCell ref="E29:H29"/>
    <mergeCell ref="E30:H30"/>
    <mergeCell ref="E31:H31"/>
    <mergeCell ref="E21:H21"/>
    <mergeCell ref="E26:H26"/>
    <mergeCell ref="E19:H19"/>
    <mergeCell ref="E20:H20"/>
    <mergeCell ref="E22:H22"/>
    <mergeCell ref="E23:H23"/>
    <mergeCell ref="E24:H24"/>
    <mergeCell ref="E25:H25"/>
    <mergeCell ref="B10:H10"/>
    <mergeCell ref="E14:H14"/>
    <mergeCell ref="E15:H15"/>
    <mergeCell ref="E16:H16"/>
    <mergeCell ref="E18:H18"/>
    <mergeCell ref="B17:H17"/>
    <mergeCell ref="B13:D13"/>
    <mergeCell ref="E13:H13"/>
    <mergeCell ref="B14:D14"/>
    <mergeCell ref="B15:D15"/>
    <mergeCell ref="B16:D16"/>
  </mergeCells>
  <hyperlinks>
    <hyperlink ref="E14" location="'Podpoření účastníci projektu'!A1" display="Podpoření účastníci projektu" xr:uid="{F73606A5-C5C9-4DAF-B5B3-4A1AE51D7DC1}"/>
    <hyperlink ref="E15" location="'Přehled podpor OPZ+'!A1" display="Přehled podpor OPZ+" xr:uid="{D58BA2AF-923B-458B-B380-24B27A0DFAB5}"/>
    <hyperlink ref="E16" location="'Zjednodušený záznam podpor'!A1" display="Zjednodušený záznam podpor" xr:uid="{64887A7B-287E-449B-8309-3131211D041B}"/>
    <hyperlink ref="E21" location="'Detailní podpory výzva 28'!A1" display="Detailní podpory výzva 28" xr:uid="{3C871C4C-3FE8-45CD-871A-84C694841BC9}"/>
    <hyperlink ref="E26" location="'Detailní podpory výzva 37'!A1" display="Detailní podpory výzva 37" xr:uid="{AE7E1655-8382-4935-8C09-4341D71895E3}"/>
    <hyperlink ref="E19:H19" location="'Detailní podpory výzva 15'!A1" display="Detailní podpory výzva 15" xr:uid="{11419E92-C29F-4108-94B6-99D8CC4A3395}"/>
    <hyperlink ref="E20:H20" location="'Detailní podpory výzva 23'!A1" display="Detailní podpory výzva 23" xr:uid="{8EDA3C4F-AE81-40F0-998A-678CA7414420}"/>
    <hyperlink ref="E44:H44" location="'Detailní podpory výzva 50'!A1" display="Detailní podpory výzva 50" xr:uid="{5EA1D2BD-64E8-44C9-989C-8B6CBF750BEF}"/>
    <hyperlink ref="E46:H46" location="'Detailní podpory výzva 59'!A1" display="Detailní podpory výzva 59" xr:uid="{D03080F2-1947-4016-9E90-F6FC4DE2129D}"/>
    <hyperlink ref="E45:H45" location="'Detailní podpory výzva 51'!A1" display="Detailní podpory výzva 51" xr:uid="{7BA02A16-BA0A-49DC-BD0F-CD5D50FB1CB4}"/>
    <hyperlink ref="E37:H37" location="'Detailní podpory výzva 18'!A1" display="Detailní podpory výzva 18" xr:uid="{C4D7FB5A-1464-48BE-A94A-7D5F0E7F6EE9}"/>
    <hyperlink ref="E22:H22" location="'Detailní podpory výzva 32'!A1" display="Detailní podpory výzva 32" xr:uid="{309B3C48-14DD-494A-A83D-936718378F4D}"/>
    <hyperlink ref="E23:H23" location="'Detailní podpory výzva 52'!A1" display="Detailní podpory výzva 52" xr:uid="{2C890C44-2197-4F15-9CFD-DA5A5C1890AD}"/>
    <hyperlink ref="E24:H24" location="'Detailní podpory výzva 56'!A1" display="Detailní podpory výzva 56" xr:uid="{CC3D09CA-4C39-4B93-A922-FBDD4F1CDE0E}"/>
    <hyperlink ref="E25:H25" location="'Detailní podpory výzva 78'!A1" display="Detailní podpory výzva 78" xr:uid="{0403290F-E321-46F2-949E-7D5F3DEB2BFE}"/>
    <hyperlink ref="E27:H27" location="'Detailní podpory výzva 88'!A1" display="Detailní podpory výzva 88" xr:uid="{ECB06231-1C57-4F8B-B256-977903895BD2}"/>
    <hyperlink ref="E28:H28" location="'Detailní podpory výzva 35'!A1" display="Detailní podpory výzva 35" xr:uid="{D9BCDA56-A907-405F-83DC-D7BF9314C0C0}"/>
    <hyperlink ref="E29:H29" location="'Detailní podpory výzva 40'!A1" display="Detailní podpory výzva 40" xr:uid="{3BB266E1-4BDC-4D8A-9282-4717A0EDF96E}"/>
    <hyperlink ref="E30:H30" location="'Detailní podpory výzva 41'!A1" display="Detailní podpory výzva 41" xr:uid="{A2312BDA-D6A4-4C03-B07C-CAEE75659141}"/>
    <hyperlink ref="E31:H31" location="'Detailní podpory výzva 47'!A1" display="Detailní podpory výzva 47" xr:uid="{6ACA403C-AC63-46E6-A48D-F5BE985D2A19}"/>
    <hyperlink ref="E32:H32" location="'Detailní podpory výzva 48'!A1" display="Detailní podpory výzva 48" xr:uid="{2372F23C-6917-431E-96EF-71C6C5AD13C5}"/>
    <hyperlink ref="E33:H33" location="'Detailní podpory výzva 71'!A1" display="Detailní podpory výzva 71" xr:uid="{4E71CE3B-4CDD-4232-85EE-A1D6A8CE04E3}"/>
    <hyperlink ref="E34:H34" location="'Detailní podpory výzva 83'!A1" display="Detailní podpory výzva 83" xr:uid="{8A8A7934-F79F-4370-98C3-CABDB0EFDDED}"/>
    <hyperlink ref="E35:H35" location="'Detailní podpory výzva 07'!A1" display="Detailní podpory výzva 07" xr:uid="{7B27BE53-2CEA-4BDF-A392-6A7F90BF2DA0}"/>
    <hyperlink ref="E36:H36" location="'Detailní podpory výzva 08'!A1" display="Detailní podpory výzva 08" xr:uid="{51C8383B-FC17-4D85-B168-8C38A56B34CE}"/>
    <hyperlink ref="E38:H38" location="'Detailní podpory výzva 24'!A1" display="Detailní podpory výzva 24" xr:uid="{B4FC2818-EDF8-465F-9FCB-33F89A1BB187}"/>
    <hyperlink ref="E39:H39" location="'Detailní podpory výzva 64'!A1" display="Detailní podpory výzva 64" xr:uid="{41F80949-D0DA-4048-ACC1-2D4FCECB29EB}"/>
    <hyperlink ref="E40:H40" location="'Detailní podpory výzva 65'!A1" display="Detailní podpory výzva 65" xr:uid="{C91643AA-4F23-4AA9-AF9B-B079FE1A5B11}"/>
    <hyperlink ref="E41:H41" location="'Detailní podpory výzva 75'!A1" display="Detailní podpory výzva 75" xr:uid="{204BB6D6-B53C-4BD0-A81E-9ACAB0378AA4}"/>
    <hyperlink ref="E42:H42" location="'Detailní podpory výzva 101'!A1" display="Detailní podpory výzva 101" xr:uid="{447C0471-CF5E-4E06-B6B2-C9A47871192B}"/>
    <hyperlink ref="E43:H43" location="'Detailní podpory výzva 44'!A1" display="Detailní podpory výzva 44" xr:uid="{ED3FE6FC-F170-4140-A6DD-6353BEF1B8C2}"/>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A3CD7-7D52-46FC-A78C-8B996C8BB8DA}">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sheetData>
  <sheetProtection algorithmName="SHA-512" hashValue="t97e2AhALg1KLopQYGTsNWk0OGumSItTlQ/NRitCr6AEPmq70m0DqJZGbGhP4w2dCQBA7u+c3CdGTvuMtV/foA==" saltValue="rY52gSGQW+bradxBeIXNdg==" spinCount="100000" sheet="1" objects="1" scenarios="1"/>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1DC77-51C0-4FE3-8232-21A95D24C526}">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sheetProtection algorithmName="SHA-512" hashValue="/SjNNPPcU1Pu/cpMpjUlGXepT/Zap9nKR0A406KuyOOdLisbZXKQoVrBBFbU4DfpjnC0D+6ZAnL5M3Lfg1jimw==" saltValue="s3tb+KLvmLIpQW4e+4adcg==" spinCount="100000" sheet="1" objects="1" scenarios="1"/>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064A6-57E7-494C-85BF-13C7FD98F9E6}">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sheetProtection algorithmName="SHA-512" hashValue="uho9glsL9+6GCXbI/zfpmuYHWdrPx96ZJGCegiO0wx7bigCkv1tfYuZTevB1dQV6M3WKFgshQSZhJYdL4ouQEA==" saltValue="elH+Rji4kvpPaAGXUg6Zrw==" spinCount="100000" sheet="1" objects="1" scenarios="1"/>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4DC01-4CF1-4358-9A6F-CD8A807D5AB9}">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sheetProtection algorithmName="SHA-512" hashValue="JLTrSfGrVPqz/pDnBR7o2HqJYNcIwOMvseRSKsLxZbfzRcLHraVC8itfMNXwQE/4zvGTHALLc3MqGnEAFazdCg==" saltValue="+aZxbm1QjwA5YkiY74VMkQ==" spinCount="100000" sheet="1" objects="1" scenarios="1"/>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2E179-B35A-4483-8AA6-90E8B5FEC0AB}">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sheetProtection algorithmName="SHA-512" hashValue="vcXOrQ1HhLuVtFHsv/CSwdHa6D7B+8k49A9hk2N7YrL1PhZ9fg6TKq/+oKN1jWPcuE9SbnoHlg6nOgY+nDcyig==" saltValue="S+bbgtAqpOuCE9IUtJcJOg==" spinCount="100000" sheet="1" objects="1" scenarios="1"/>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2B5AC-13CD-495D-8B4C-5FE3F76701C6}">
  <dimension ref="A1:W38"/>
  <sheetViews>
    <sheetView showGridLines="0" zoomScaleNormal="100" workbookViewId="0">
      <pane xSplit="5" ySplit="1" topLeftCell="A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sheetProtection algorithmName="SHA-512" hashValue="CI6sYGKN5pGM9ZaR1g5qFlS1YLEFTlQxTtMYGrYbg0H4OyDIqcAxjgeKtXnuUVwJ9I7D8CIhSoKaWbW3wNPG7A==" saltValue="Qelsiqac5tV6HhfkeAQEtw==" spinCount="100000" sheet="1" objects="1" scenarios="1"/>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00F35-4FE3-44FA-8EB9-077C93B738F6}">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6C3A-C983-4ECD-A614-5CC9F8A55006}">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FC96A-9AE9-44DA-8E9C-E653306AD624}">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4BD34-732B-416E-8DC6-D8719F3901B8}">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F1B41-D49D-429B-B13D-3618B16AFE63}">
  <dimension ref="A1:AO38"/>
  <sheetViews>
    <sheetView showGridLines="0" tabSelected="1" zoomScaleNormal="100" workbookViewId="0">
      <pane xSplit="5" ySplit="7" topLeftCell="F8" activePane="bottomRight" state="frozen"/>
      <selection sqref="A1:XFD1048576"/>
      <selection pane="topRight" sqref="A1:XFD1048576"/>
      <selection pane="bottomLeft" sqref="A1:XFD1048576"/>
      <selection pane="bottomRight" activeCell="C8" sqref="C8"/>
    </sheetView>
  </sheetViews>
  <sheetFormatPr defaultColWidth="0" defaultRowHeight="14.5" zeroHeight="1" x14ac:dyDescent="0.35"/>
  <cols>
    <col min="1" max="1" width="2" style="65" customWidth="1"/>
    <col min="2" max="2" width="5.26953125" style="65" customWidth="1"/>
    <col min="3" max="3" width="10.7265625" style="122" customWidth="1"/>
    <col min="4" max="4" width="17.81640625" style="122" customWidth="1"/>
    <col min="5" max="5" width="12.26953125" style="66" customWidth="1"/>
    <col min="6" max="6" width="9.54296875" style="68" customWidth="1"/>
    <col min="7" max="7" width="9.7265625" style="119" customWidth="1"/>
    <col min="8" max="8" width="12.1796875" style="119" customWidth="1"/>
    <col min="9" max="9" width="8.26953125" style="67" customWidth="1"/>
    <col min="10" max="10" width="10.26953125" style="67" customWidth="1"/>
    <col min="11" max="11" width="7.26953125" style="67" customWidth="1"/>
    <col min="12" max="12" width="7.7265625" style="67" customWidth="1"/>
    <col min="13" max="14" width="8.453125" style="122" customWidth="1"/>
    <col min="15" max="15" width="14.81640625" style="68" customWidth="1"/>
    <col min="16" max="16" width="13.453125" style="68" customWidth="1"/>
    <col min="17" max="17" width="8.7265625" style="66" customWidth="1"/>
    <col min="18" max="18" width="12.1796875" style="66" customWidth="1"/>
    <col min="19" max="19" width="11.26953125" style="66" customWidth="1"/>
    <col min="20" max="20" width="14" style="37" customWidth="1"/>
    <col min="21" max="21" width="47.1796875" style="116" customWidth="1"/>
    <col min="22" max="22" width="32.7265625" style="116" customWidth="1"/>
    <col min="23" max="23" width="12.26953125" style="66" customWidth="1"/>
    <col min="24" max="24" width="20.26953125" style="66" customWidth="1"/>
    <col min="25" max="25" width="11.453125" style="66" customWidth="1"/>
    <col min="26" max="26" width="11.26953125" style="66" customWidth="1"/>
    <col min="27" max="27" width="18.26953125" style="66" customWidth="1"/>
    <col min="28" max="28" width="11.81640625" style="66" customWidth="1"/>
    <col min="29" max="29" width="11.26953125" style="66" customWidth="1"/>
    <col min="30" max="30" width="17.1796875" style="66" customWidth="1"/>
    <col min="31" max="31" width="23.1796875" style="66" customWidth="1"/>
    <col min="32" max="34" width="16.7265625" style="66" customWidth="1"/>
    <col min="35" max="35" width="22.26953125" style="66" customWidth="1"/>
    <col min="36" max="36" width="3.54296875" style="37" customWidth="1"/>
    <col min="37" max="37" width="3.26953125" style="37" customWidth="1"/>
    <col min="38" max="41" width="0" style="37" hidden="1" customWidth="1"/>
    <col min="42" max="16384" width="8.7265625" style="37" hidden="1"/>
  </cols>
  <sheetData>
    <row r="1" spans="1:35" s="69" customFormat="1" ht="8.65" customHeight="1" x14ac:dyDescent="0.35">
      <c r="C1" s="121"/>
      <c r="D1" s="121"/>
      <c r="E1" s="70"/>
      <c r="F1" s="72"/>
      <c r="G1" s="118"/>
      <c r="H1" s="118"/>
      <c r="I1" s="71"/>
      <c r="J1" s="71"/>
      <c r="K1" s="71"/>
      <c r="L1" s="71"/>
      <c r="M1" s="121"/>
      <c r="N1" s="121"/>
      <c r="O1" s="72"/>
      <c r="P1" s="72"/>
      <c r="Q1" s="70"/>
      <c r="R1" s="70"/>
      <c r="S1" s="70"/>
      <c r="U1" s="113"/>
      <c r="V1" s="113"/>
      <c r="W1" s="70"/>
      <c r="X1" s="70"/>
      <c r="Y1" s="70"/>
      <c r="Z1" s="70"/>
      <c r="AA1" s="70"/>
      <c r="AB1" s="70"/>
      <c r="AC1" s="70"/>
      <c r="AD1" s="70"/>
      <c r="AE1" s="70"/>
      <c r="AF1" s="70"/>
      <c r="AG1" s="70"/>
      <c r="AH1" s="70"/>
      <c r="AI1" s="70"/>
    </row>
    <row r="2" spans="1:35" s="69" customFormat="1" ht="15.4" customHeight="1" x14ac:dyDescent="0.35">
      <c r="B2" s="73" t="s">
        <v>244</v>
      </c>
      <c r="C2" s="121"/>
      <c r="D2" s="121"/>
      <c r="E2" s="70"/>
      <c r="F2" s="72"/>
      <c r="G2" s="118"/>
      <c r="H2" s="118"/>
      <c r="I2" s="71"/>
      <c r="J2" s="71"/>
      <c r="K2" s="71"/>
      <c r="L2" s="71"/>
      <c r="M2" s="121"/>
      <c r="N2" s="121"/>
      <c r="O2" s="72"/>
      <c r="P2" s="72"/>
      <c r="Q2" s="70"/>
      <c r="R2" s="70"/>
      <c r="S2" s="70"/>
      <c r="U2" s="113"/>
      <c r="V2" s="113"/>
      <c r="W2" s="70"/>
      <c r="X2" s="70"/>
      <c r="Y2" s="70"/>
      <c r="Z2" s="70"/>
      <c r="AA2" s="70"/>
      <c r="AB2" s="70"/>
      <c r="AC2" s="70"/>
      <c r="AD2" s="70"/>
      <c r="AE2" s="70"/>
      <c r="AF2" s="70"/>
      <c r="AG2" s="70"/>
      <c r="AH2" s="70"/>
      <c r="AI2" s="70"/>
    </row>
    <row r="3" spans="1:35" s="69" customFormat="1" ht="5.65" customHeight="1" x14ac:dyDescent="0.35">
      <c r="B3" s="73"/>
      <c r="C3" s="121"/>
      <c r="D3" s="121"/>
      <c r="E3" s="70"/>
      <c r="F3" s="72"/>
      <c r="G3" s="118"/>
      <c r="H3" s="118"/>
      <c r="I3" s="71"/>
      <c r="J3" s="71"/>
      <c r="K3" s="71"/>
      <c r="L3" s="71"/>
      <c r="M3" s="121"/>
      <c r="N3" s="121"/>
      <c r="O3" s="72"/>
      <c r="P3" s="72"/>
      <c r="Q3" s="70"/>
      <c r="R3" s="70"/>
      <c r="S3" s="70"/>
      <c r="U3" s="113"/>
      <c r="V3" s="113"/>
      <c r="W3" s="70"/>
      <c r="X3" s="70"/>
      <c r="Y3" s="70"/>
      <c r="Z3" s="70"/>
      <c r="AA3" s="70"/>
      <c r="AB3" s="70"/>
      <c r="AC3" s="70"/>
      <c r="AD3" s="70"/>
      <c r="AE3" s="70"/>
      <c r="AF3" s="70"/>
      <c r="AG3" s="70"/>
      <c r="AH3" s="70"/>
      <c r="AI3" s="70"/>
    </row>
    <row r="4" spans="1:35" s="69" customFormat="1" ht="72" customHeight="1" x14ac:dyDescent="0.25">
      <c r="B4" s="180" t="s">
        <v>446</v>
      </c>
      <c r="C4" s="180"/>
      <c r="D4" s="180"/>
      <c r="E4" s="180"/>
      <c r="F4" s="180"/>
      <c r="G4" s="180"/>
      <c r="H4" s="180"/>
      <c r="I4" s="180"/>
      <c r="J4" s="180"/>
      <c r="K4" s="180"/>
      <c r="L4" s="180"/>
      <c r="M4" s="180"/>
      <c r="N4" s="180"/>
      <c r="O4" s="180"/>
      <c r="P4" s="180"/>
      <c r="Q4" s="180"/>
      <c r="R4" s="180"/>
      <c r="S4" s="180"/>
      <c r="T4" s="136"/>
      <c r="U4" s="113"/>
      <c r="V4" s="113"/>
      <c r="W4" s="70"/>
      <c r="X4" s="70"/>
      <c r="Y4" s="70"/>
      <c r="Z4" s="70"/>
      <c r="AA4" s="70"/>
      <c r="AB4" s="70"/>
      <c r="AC4" s="70"/>
      <c r="AD4" s="70"/>
      <c r="AE4" s="70"/>
      <c r="AF4" s="70"/>
      <c r="AG4" s="70"/>
      <c r="AH4" s="70"/>
      <c r="AI4" s="70"/>
    </row>
    <row r="5" spans="1:35" s="69" customFormat="1" ht="9.4" customHeight="1" x14ac:dyDescent="0.35">
      <c r="B5" s="135"/>
      <c r="C5" s="135"/>
      <c r="D5" s="121"/>
      <c r="E5" s="70"/>
      <c r="F5" s="72"/>
      <c r="G5" s="118"/>
      <c r="H5" s="118"/>
      <c r="I5" s="71"/>
      <c r="J5" s="71"/>
      <c r="K5" s="71"/>
      <c r="L5" s="71"/>
      <c r="M5" s="121"/>
      <c r="N5" s="121"/>
      <c r="O5" s="72"/>
      <c r="P5" s="72"/>
      <c r="Q5" s="70"/>
      <c r="R5" s="70"/>
      <c r="S5" s="70"/>
      <c r="U5" s="113"/>
      <c r="V5" s="113"/>
      <c r="W5" s="70"/>
      <c r="X5" s="70"/>
      <c r="Y5" s="70"/>
      <c r="Z5" s="70"/>
      <c r="AA5" s="70"/>
      <c r="AB5" s="70"/>
      <c r="AC5" s="70"/>
      <c r="AD5" s="70"/>
      <c r="AE5" s="70"/>
      <c r="AF5" s="70"/>
      <c r="AG5" s="70"/>
      <c r="AH5" s="70"/>
      <c r="AI5" s="70"/>
    </row>
    <row r="6" spans="1:35" s="69" customFormat="1" ht="16.149999999999999" customHeight="1" x14ac:dyDescent="0.25">
      <c r="C6" s="121"/>
      <c r="D6" s="121"/>
      <c r="E6" s="70"/>
      <c r="F6" s="181" t="s">
        <v>241</v>
      </c>
      <c r="G6" s="182"/>
      <c r="H6" s="182"/>
      <c r="I6" s="182"/>
      <c r="J6" s="182"/>
      <c r="K6" s="182"/>
      <c r="L6" s="183"/>
      <c r="M6" s="121"/>
      <c r="N6" s="121"/>
      <c r="O6" s="72"/>
      <c r="P6" s="72"/>
      <c r="Q6" s="70"/>
      <c r="R6" s="70"/>
      <c r="S6" s="70"/>
      <c r="U6" s="113"/>
      <c r="V6" s="113"/>
      <c r="W6" s="181" t="s">
        <v>265</v>
      </c>
      <c r="X6" s="182"/>
      <c r="Y6" s="182"/>
      <c r="Z6" s="182"/>
      <c r="AA6" s="182"/>
      <c r="AB6" s="182"/>
      <c r="AC6" s="182"/>
      <c r="AD6" s="183"/>
      <c r="AE6" s="184" t="s">
        <v>266</v>
      </c>
      <c r="AF6" s="184"/>
      <c r="AG6" s="184"/>
      <c r="AH6" s="184"/>
      <c r="AI6" s="184"/>
    </row>
    <row r="7" spans="1:35" s="74" customFormat="1" ht="81" customHeight="1" x14ac:dyDescent="0.35">
      <c r="B7" s="75" t="s">
        <v>124</v>
      </c>
      <c r="C7" s="75" t="s">
        <v>120</v>
      </c>
      <c r="D7" s="75" t="s">
        <v>121</v>
      </c>
      <c r="E7" s="75" t="s">
        <v>269</v>
      </c>
      <c r="F7" s="75" t="s">
        <v>232</v>
      </c>
      <c r="G7" s="75" t="s">
        <v>233</v>
      </c>
      <c r="H7" s="75" t="s">
        <v>234</v>
      </c>
      <c r="I7" s="75" t="s">
        <v>235</v>
      </c>
      <c r="J7" s="75" t="s">
        <v>236</v>
      </c>
      <c r="K7" s="75" t="s">
        <v>237</v>
      </c>
      <c r="L7" s="75" t="s">
        <v>238</v>
      </c>
      <c r="M7" s="114" t="s">
        <v>337</v>
      </c>
      <c r="N7" s="114" t="s">
        <v>338</v>
      </c>
      <c r="O7" s="114" t="s">
        <v>128</v>
      </c>
      <c r="P7" s="117" t="s">
        <v>443</v>
      </c>
      <c r="Q7" s="75" t="s">
        <v>125</v>
      </c>
      <c r="R7" s="75" t="s">
        <v>340</v>
      </c>
      <c r="S7" s="75" t="s">
        <v>339</v>
      </c>
      <c r="T7" s="76" t="s">
        <v>329</v>
      </c>
      <c r="U7" s="75" t="s">
        <v>126</v>
      </c>
      <c r="V7" s="75" t="s">
        <v>127</v>
      </c>
      <c r="W7" s="75" t="s">
        <v>258</v>
      </c>
      <c r="X7" s="75" t="s">
        <v>259</v>
      </c>
      <c r="Y7" s="75" t="s">
        <v>49</v>
      </c>
      <c r="Z7" s="75" t="s">
        <v>260</v>
      </c>
      <c r="AA7" s="75" t="s">
        <v>261</v>
      </c>
      <c r="AB7" s="75" t="s">
        <v>262</v>
      </c>
      <c r="AC7" s="75" t="s">
        <v>263</v>
      </c>
      <c r="AD7" s="75" t="s">
        <v>264</v>
      </c>
      <c r="AE7" s="75" t="s">
        <v>273</v>
      </c>
      <c r="AF7" s="75" t="s">
        <v>274</v>
      </c>
      <c r="AG7" s="75" t="s">
        <v>275</v>
      </c>
      <c r="AH7" s="75" t="s">
        <v>276</v>
      </c>
      <c r="AI7" s="75" t="s">
        <v>277</v>
      </c>
    </row>
    <row r="8" spans="1:35" ht="13" x14ac:dyDescent="0.25">
      <c r="A8" s="112"/>
      <c r="B8" s="110">
        <f>ROW()-7</f>
        <v>1</v>
      </c>
      <c r="C8" s="115"/>
      <c r="D8" s="115"/>
      <c r="E8" s="107"/>
      <c r="F8" s="115"/>
      <c r="G8" s="115"/>
      <c r="H8" s="115"/>
      <c r="I8" s="110"/>
      <c r="J8" s="110"/>
      <c r="K8" s="110"/>
      <c r="L8" s="110"/>
      <c r="M8" s="108"/>
      <c r="N8" s="108"/>
      <c r="O8" s="120"/>
      <c r="P8" s="152"/>
      <c r="Q8" s="110"/>
      <c r="R8" s="111"/>
      <c r="S8" s="111"/>
      <c r="T8" s="161" t="str">
        <f>IF((SUMIFS('Zjednodušený záznam podpor'!$P$8:$P$1000,'Zjednodušený záznam podpor'!$C$8:$C$1000,'Podpoření účastníci projektu'!$C8,'Zjednodušený záznam podpor'!$D$8:$D$1000,'Podpoření účastníci projektu'!$D8,'Zjednodušený záznam podpor'!$E$8:$E$1000,'Podpoření účastníci projektu'!$E8))=0,"",SUMIFS('Zjednodušený záznam podpor'!$P$8:$P$1000,'Zjednodušený záznam podpor'!$C$8:$C$1000,'Podpoření účastníci projektu'!$C8,'Zjednodušený záznam podpor'!$D$8:$D$1000,'Podpoření účastníci projektu'!$D8,'Zjednodušený záznam podpor'!$E$8:$E$1000,'Podpoření účastníci projektu'!$E8))</f>
        <v/>
      </c>
      <c r="U8" s="115"/>
      <c r="V8" s="115"/>
      <c r="W8" s="110"/>
      <c r="X8" s="110"/>
      <c r="Y8" s="110"/>
      <c r="Z8" s="110"/>
      <c r="AA8" s="110"/>
      <c r="AB8" s="110"/>
      <c r="AC8" s="110"/>
      <c r="AD8" s="110"/>
      <c r="AE8" s="110"/>
      <c r="AF8" s="110"/>
      <c r="AG8" s="110"/>
      <c r="AH8" s="110"/>
      <c r="AI8" s="110"/>
    </row>
    <row r="9" spans="1:35" ht="13" x14ac:dyDescent="0.25">
      <c r="A9" s="112"/>
      <c r="B9" s="110">
        <f t="shared" ref="B9:B37" si="0">ROW()-7</f>
        <v>2</v>
      </c>
      <c r="C9" s="115"/>
      <c r="D9" s="115"/>
      <c r="E9" s="107"/>
      <c r="F9" s="115"/>
      <c r="G9" s="115"/>
      <c r="H9" s="115"/>
      <c r="I9" s="110"/>
      <c r="J9" s="110"/>
      <c r="K9" s="110"/>
      <c r="L9" s="110"/>
      <c r="M9" s="108"/>
      <c r="N9" s="108"/>
      <c r="O9" s="120"/>
      <c r="P9" s="152"/>
      <c r="Q9" s="110"/>
      <c r="R9" s="111"/>
      <c r="S9" s="111"/>
      <c r="T9" s="161" t="str">
        <f>IF((SUMIFS('Zjednodušený záznam podpor'!$P$8:$P$1000,'Zjednodušený záznam podpor'!$C$8:$C$1000,'Podpoření účastníci projektu'!$C9,'Zjednodušený záznam podpor'!$D$8:$D$1000,'Podpoření účastníci projektu'!$D9,'Zjednodušený záznam podpor'!$E$8:$E$1000,'Podpoření účastníci projektu'!$E9))=0,"",SUMIFS('Zjednodušený záznam podpor'!$P$8:$P$1000,'Zjednodušený záznam podpor'!$C$8:$C$1000,'Podpoření účastníci projektu'!$C9,'Zjednodušený záznam podpor'!$D$8:$D$1000,'Podpoření účastníci projektu'!$D9,'Zjednodušený záznam podpor'!$E$8:$E$1000,'Podpoření účastníci projektu'!$E9))</f>
        <v/>
      </c>
      <c r="U9" s="115"/>
      <c r="V9" s="115"/>
      <c r="W9" s="110"/>
      <c r="X9" s="110"/>
      <c r="Y9" s="110"/>
      <c r="Z9" s="110"/>
      <c r="AA9" s="110"/>
      <c r="AB9" s="110"/>
      <c r="AC9" s="110"/>
      <c r="AD9" s="110"/>
      <c r="AE9" s="110"/>
      <c r="AF9" s="110"/>
      <c r="AG9" s="110"/>
      <c r="AH9" s="110"/>
      <c r="AI9" s="110"/>
    </row>
    <row r="10" spans="1:35" ht="13" x14ac:dyDescent="0.25">
      <c r="A10" s="112"/>
      <c r="B10" s="110">
        <f t="shared" si="0"/>
        <v>3</v>
      </c>
      <c r="C10" s="115"/>
      <c r="D10" s="115"/>
      <c r="E10" s="107"/>
      <c r="F10" s="115"/>
      <c r="G10" s="115"/>
      <c r="H10" s="115"/>
      <c r="I10" s="110"/>
      <c r="J10" s="110"/>
      <c r="K10" s="110"/>
      <c r="L10" s="110"/>
      <c r="M10" s="108"/>
      <c r="N10" s="108"/>
      <c r="O10" s="120"/>
      <c r="P10" s="152"/>
      <c r="Q10" s="110"/>
      <c r="R10" s="111"/>
      <c r="S10" s="111"/>
      <c r="T10" s="161" t="str">
        <f>IF((SUMIFS('Zjednodušený záznam podpor'!$P$8:$P$1000,'Zjednodušený záznam podpor'!$C$8:$C$1000,'Podpoření účastníci projektu'!$C10,'Zjednodušený záznam podpor'!$D$8:$D$1000,'Podpoření účastníci projektu'!$D10,'Zjednodušený záznam podpor'!$E$8:$E$1000,'Podpoření účastníci projektu'!$E10))=0,"",SUMIFS('Zjednodušený záznam podpor'!$P$8:$P$1000,'Zjednodušený záznam podpor'!$C$8:$C$1000,'Podpoření účastníci projektu'!$C10,'Zjednodušený záznam podpor'!$D$8:$D$1000,'Podpoření účastníci projektu'!$D10,'Zjednodušený záznam podpor'!$E$8:$E$1000,'Podpoření účastníci projektu'!$E10))</f>
        <v/>
      </c>
      <c r="U10" s="115"/>
      <c r="V10" s="115"/>
      <c r="W10" s="110"/>
      <c r="X10" s="110"/>
      <c r="Y10" s="110"/>
      <c r="Z10" s="110"/>
      <c r="AA10" s="110"/>
      <c r="AB10" s="110"/>
      <c r="AC10" s="110"/>
      <c r="AD10" s="110"/>
      <c r="AE10" s="110"/>
      <c r="AF10" s="110"/>
      <c r="AG10" s="110"/>
      <c r="AH10" s="110"/>
      <c r="AI10" s="110"/>
    </row>
    <row r="11" spans="1:35" ht="13" x14ac:dyDescent="0.25">
      <c r="A11" s="112"/>
      <c r="B11" s="110">
        <f t="shared" si="0"/>
        <v>4</v>
      </c>
      <c r="C11" s="115"/>
      <c r="D11" s="115"/>
      <c r="E11" s="107"/>
      <c r="F11" s="115"/>
      <c r="G11" s="115"/>
      <c r="H11" s="115"/>
      <c r="I11" s="110"/>
      <c r="J11" s="110"/>
      <c r="K11" s="110"/>
      <c r="L11" s="110"/>
      <c r="M11" s="108"/>
      <c r="N11" s="108"/>
      <c r="O11" s="120"/>
      <c r="P11" s="152"/>
      <c r="Q11" s="110"/>
      <c r="R11" s="111"/>
      <c r="S11" s="111"/>
      <c r="T11" s="161" t="str">
        <f>IF((SUMIFS('Zjednodušený záznam podpor'!$P$8:$P$1000,'Zjednodušený záznam podpor'!$C$8:$C$1000,'Podpoření účastníci projektu'!$C11,'Zjednodušený záznam podpor'!$D$8:$D$1000,'Podpoření účastníci projektu'!$D11,'Zjednodušený záznam podpor'!$E$8:$E$1000,'Podpoření účastníci projektu'!$E11))=0,"",SUMIFS('Zjednodušený záznam podpor'!$P$8:$P$1000,'Zjednodušený záznam podpor'!$C$8:$C$1000,'Podpoření účastníci projektu'!$C11,'Zjednodušený záznam podpor'!$D$8:$D$1000,'Podpoření účastníci projektu'!$D11,'Zjednodušený záznam podpor'!$E$8:$E$1000,'Podpoření účastníci projektu'!$E11))</f>
        <v/>
      </c>
      <c r="U11" s="115"/>
      <c r="V11" s="115"/>
      <c r="W11" s="110"/>
      <c r="X11" s="110"/>
      <c r="Y11" s="110"/>
      <c r="Z11" s="110"/>
      <c r="AA11" s="110"/>
      <c r="AB11" s="110"/>
      <c r="AC11" s="110"/>
      <c r="AD11" s="110"/>
      <c r="AE11" s="110"/>
      <c r="AF11" s="110"/>
      <c r="AG11" s="110"/>
      <c r="AH11" s="110"/>
      <c r="AI11" s="110"/>
    </row>
    <row r="12" spans="1:35" ht="13" x14ac:dyDescent="0.25">
      <c r="A12" s="112"/>
      <c r="B12" s="110">
        <f t="shared" si="0"/>
        <v>5</v>
      </c>
      <c r="C12" s="115"/>
      <c r="D12" s="115"/>
      <c r="E12" s="107"/>
      <c r="F12" s="115"/>
      <c r="G12" s="115"/>
      <c r="H12" s="115"/>
      <c r="I12" s="110"/>
      <c r="J12" s="110"/>
      <c r="K12" s="110"/>
      <c r="L12" s="110"/>
      <c r="M12" s="108"/>
      <c r="N12" s="108"/>
      <c r="O12" s="120"/>
      <c r="P12" s="152"/>
      <c r="Q12" s="110"/>
      <c r="R12" s="111"/>
      <c r="S12" s="111"/>
      <c r="T12" s="161" t="str">
        <f>IF((SUMIFS('Zjednodušený záznam podpor'!$P$8:$P$1000,'Zjednodušený záznam podpor'!$C$8:$C$1000,'Podpoření účastníci projektu'!$C12,'Zjednodušený záznam podpor'!$D$8:$D$1000,'Podpoření účastníci projektu'!$D12,'Zjednodušený záznam podpor'!$E$8:$E$1000,'Podpoření účastníci projektu'!$E12))=0,"",SUMIFS('Zjednodušený záznam podpor'!$P$8:$P$1000,'Zjednodušený záznam podpor'!$C$8:$C$1000,'Podpoření účastníci projektu'!$C12,'Zjednodušený záznam podpor'!$D$8:$D$1000,'Podpoření účastníci projektu'!$D12,'Zjednodušený záznam podpor'!$E$8:$E$1000,'Podpoření účastníci projektu'!$E12))</f>
        <v/>
      </c>
      <c r="U12" s="115"/>
      <c r="V12" s="115"/>
      <c r="W12" s="110"/>
      <c r="X12" s="110"/>
      <c r="Y12" s="110"/>
      <c r="Z12" s="110"/>
      <c r="AA12" s="110"/>
      <c r="AB12" s="110"/>
      <c r="AC12" s="110"/>
      <c r="AD12" s="110"/>
      <c r="AE12" s="110"/>
      <c r="AF12" s="110"/>
      <c r="AG12" s="110"/>
      <c r="AH12" s="110"/>
      <c r="AI12" s="110"/>
    </row>
    <row r="13" spans="1:35" ht="13" x14ac:dyDescent="0.25">
      <c r="A13" s="112"/>
      <c r="B13" s="110">
        <f t="shared" si="0"/>
        <v>6</v>
      </c>
      <c r="C13" s="115"/>
      <c r="D13" s="115"/>
      <c r="E13" s="107"/>
      <c r="F13" s="115"/>
      <c r="G13" s="115"/>
      <c r="H13" s="115"/>
      <c r="I13" s="110"/>
      <c r="J13" s="110"/>
      <c r="K13" s="110"/>
      <c r="L13" s="110"/>
      <c r="M13" s="108"/>
      <c r="N13" s="108"/>
      <c r="O13" s="120"/>
      <c r="P13" s="152"/>
      <c r="Q13" s="110"/>
      <c r="R13" s="111"/>
      <c r="S13" s="111"/>
      <c r="T13" s="161" t="str">
        <f>IF((SUMIFS('Zjednodušený záznam podpor'!$P$8:$P$1000,'Zjednodušený záznam podpor'!$C$8:$C$1000,'Podpoření účastníci projektu'!$C13,'Zjednodušený záznam podpor'!$D$8:$D$1000,'Podpoření účastníci projektu'!$D13,'Zjednodušený záznam podpor'!$E$8:$E$1000,'Podpoření účastníci projektu'!$E13))=0,"",SUMIFS('Zjednodušený záznam podpor'!$P$8:$P$1000,'Zjednodušený záznam podpor'!$C$8:$C$1000,'Podpoření účastníci projektu'!$C13,'Zjednodušený záznam podpor'!$D$8:$D$1000,'Podpoření účastníci projektu'!$D13,'Zjednodušený záznam podpor'!$E$8:$E$1000,'Podpoření účastníci projektu'!$E13))</f>
        <v/>
      </c>
      <c r="U13" s="115"/>
      <c r="V13" s="115"/>
      <c r="W13" s="110"/>
      <c r="X13" s="110"/>
      <c r="Y13" s="110"/>
      <c r="Z13" s="110"/>
      <c r="AA13" s="110"/>
      <c r="AB13" s="110"/>
      <c r="AC13" s="110"/>
      <c r="AD13" s="110"/>
      <c r="AE13" s="110"/>
      <c r="AF13" s="110"/>
      <c r="AG13" s="110"/>
      <c r="AH13" s="110"/>
      <c r="AI13" s="110"/>
    </row>
    <row r="14" spans="1:35" ht="13" x14ac:dyDescent="0.25">
      <c r="A14" s="112"/>
      <c r="B14" s="110">
        <f t="shared" si="0"/>
        <v>7</v>
      </c>
      <c r="C14" s="115"/>
      <c r="D14" s="115"/>
      <c r="E14" s="107"/>
      <c r="F14" s="115"/>
      <c r="G14" s="115"/>
      <c r="H14" s="115"/>
      <c r="I14" s="110"/>
      <c r="J14" s="110"/>
      <c r="K14" s="110"/>
      <c r="L14" s="110"/>
      <c r="M14" s="108"/>
      <c r="N14" s="108"/>
      <c r="O14" s="120"/>
      <c r="P14" s="152"/>
      <c r="Q14" s="110"/>
      <c r="R14" s="111"/>
      <c r="S14" s="111"/>
      <c r="T14" s="161" t="str">
        <f>IF((SUMIFS('Zjednodušený záznam podpor'!$P$8:$P$1000,'Zjednodušený záznam podpor'!$C$8:$C$1000,'Podpoření účastníci projektu'!$C14,'Zjednodušený záznam podpor'!$D$8:$D$1000,'Podpoření účastníci projektu'!$D14,'Zjednodušený záznam podpor'!$E$8:$E$1000,'Podpoření účastníci projektu'!$E14))=0,"",SUMIFS('Zjednodušený záznam podpor'!$P$8:$P$1000,'Zjednodušený záznam podpor'!$C$8:$C$1000,'Podpoření účastníci projektu'!$C14,'Zjednodušený záznam podpor'!$D$8:$D$1000,'Podpoření účastníci projektu'!$D14,'Zjednodušený záznam podpor'!$E$8:$E$1000,'Podpoření účastníci projektu'!$E14))</f>
        <v/>
      </c>
      <c r="U14" s="115"/>
      <c r="V14" s="115"/>
      <c r="W14" s="110"/>
      <c r="X14" s="110"/>
      <c r="Y14" s="110"/>
      <c r="Z14" s="110"/>
      <c r="AA14" s="110"/>
      <c r="AB14" s="110"/>
      <c r="AC14" s="110"/>
      <c r="AD14" s="110"/>
      <c r="AE14" s="110"/>
      <c r="AF14" s="110"/>
      <c r="AG14" s="110"/>
      <c r="AH14" s="110"/>
      <c r="AI14" s="110"/>
    </row>
    <row r="15" spans="1:35" ht="13" x14ac:dyDescent="0.25">
      <c r="A15" s="112"/>
      <c r="B15" s="110">
        <f t="shared" si="0"/>
        <v>8</v>
      </c>
      <c r="C15" s="115"/>
      <c r="D15" s="115"/>
      <c r="E15" s="107"/>
      <c r="F15" s="115"/>
      <c r="G15" s="115"/>
      <c r="H15" s="115"/>
      <c r="I15" s="110"/>
      <c r="J15" s="110"/>
      <c r="K15" s="110"/>
      <c r="L15" s="110"/>
      <c r="M15" s="108"/>
      <c r="N15" s="108"/>
      <c r="O15" s="120"/>
      <c r="P15" s="152"/>
      <c r="Q15" s="110"/>
      <c r="R15" s="111"/>
      <c r="S15" s="111"/>
      <c r="T15" s="161" t="str">
        <f>IF((SUMIFS('Zjednodušený záznam podpor'!$P$8:$P$1000,'Zjednodušený záznam podpor'!$C$8:$C$1000,'Podpoření účastníci projektu'!$C15,'Zjednodušený záznam podpor'!$D$8:$D$1000,'Podpoření účastníci projektu'!$D15,'Zjednodušený záznam podpor'!$E$8:$E$1000,'Podpoření účastníci projektu'!$E15))=0,"",SUMIFS('Zjednodušený záznam podpor'!$P$8:$P$1000,'Zjednodušený záznam podpor'!$C$8:$C$1000,'Podpoření účastníci projektu'!$C15,'Zjednodušený záznam podpor'!$D$8:$D$1000,'Podpoření účastníci projektu'!$D15,'Zjednodušený záznam podpor'!$E$8:$E$1000,'Podpoření účastníci projektu'!$E15))</f>
        <v/>
      </c>
      <c r="U15" s="115"/>
      <c r="V15" s="115"/>
      <c r="W15" s="110"/>
      <c r="X15" s="110"/>
      <c r="Y15" s="110"/>
      <c r="Z15" s="110"/>
      <c r="AA15" s="110"/>
      <c r="AB15" s="110"/>
      <c r="AC15" s="110"/>
      <c r="AD15" s="110"/>
      <c r="AE15" s="110"/>
      <c r="AF15" s="110"/>
      <c r="AG15" s="110"/>
      <c r="AH15" s="110"/>
      <c r="AI15" s="110"/>
    </row>
    <row r="16" spans="1:35" ht="13" x14ac:dyDescent="0.25">
      <c r="A16" s="112"/>
      <c r="B16" s="110">
        <f t="shared" si="0"/>
        <v>9</v>
      </c>
      <c r="C16" s="115"/>
      <c r="D16" s="115"/>
      <c r="E16" s="107"/>
      <c r="F16" s="115"/>
      <c r="G16" s="115"/>
      <c r="H16" s="115"/>
      <c r="I16" s="110"/>
      <c r="J16" s="110"/>
      <c r="K16" s="110"/>
      <c r="L16" s="110"/>
      <c r="M16" s="108"/>
      <c r="N16" s="108"/>
      <c r="O16" s="120"/>
      <c r="P16" s="152"/>
      <c r="Q16" s="110"/>
      <c r="R16" s="111"/>
      <c r="S16" s="111"/>
      <c r="T16" s="161" t="str">
        <f>IF((SUMIFS('Zjednodušený záznam podpor'!$P$8:$P$1000,'Zjednodušený záznam podpor'!$C$8:$C$1000,'Podpoření účastníci projektu'!$C16,'Zjednodušený záznam podpor'!$D$8:$D$1000,'Podpoření účastníci projektu'!$D16,'Zjednodušený záznam podpor'!$E$8:$E$1000,'Podpoření účastníci projektu'!$E16))=0,"",SUMIFS('Zjednodušený záznam podpor'!$P$8:$P$1000,'Zjednodušený záznam podpor'!$C$8:$C$1000,'Podpoření účastníci projektu'!$C16,'Zjednodušený záznam podpor'!$D$8:$D$1000,'Podpoření účastníci projektu'!$D16,'Zjednodušený záznam podpor'!$E$8:$E$1000,'Podpoření účastníci projektu'!$E16))</f>
        <v/>
      </c>
      <c r="U16" s="115"/>
      <c r="V16" s="115"/>
      <c r="W16" s="110"/>
      <c r="X16" s="110"/>
      <c r="Y16" s="110"/>
      <c r="Z16" s="110"/>
      <c r="AA16" s="110"/>
      <c r="AB16" s="110"/>
      <c r="AC16" s="110"/>
      <c r="AD16" s="110"/>
      <c r="AE16" s="110"/>
      <c r="AF16" s="110"/>
      <c r="AG16" s="110"/>
      <c r="AH16" s="110"/>
      <c r="AI16" s="110"/>
    </row>
    <row r="17" spans="1:35" ht="13" x14ac:dyDescent="0.25">
      <c r="A17" s="112"/>
      <c r="B17" s="110">
        <f t="shared" si="0"/>
        <v>10</v>
      </c>
      <c r="C17" s="115"/>
      <c r="D17" s="115"/>
      <c r="E17" s="107"/>
      <c r="F17" s="115"/>
      <c r="G17" s="115"/>
      <c r="H17" s="115"/>
      <c r="I17" s="110"/>
      <c r="J17" s="110"/>
      <c r="K17" s="110"/>
      <c r="L17" s="110"/>
      <c r="M17" s="108"/>
      <c r="N17" s="108"/>
      <c r="O17" s="120"/>
      <c r="P17" s="152"/>
      <c r="Q17" s="110"/>
      <c r="R17" s="111"/>
      <c r="S17" s="111"/>
      <c r="T17" s="161" t="str">
        <f>IF((SUMIFS('Zjednodušený záznam podpor'!$P$8:$P$1000,'Zjednodušený záznam podpor'!$C$8:$C$1000,'Podpoření účastníci projektu'!$C17,'Zjednodušený záznam podpor'!$D$8:$D$1000,'Podpoření účastníci projektu'!$D17,'Zjednodušený záznam podpor'!$E$8:$E$1000,'Podpoření účastníci projektu'!$E17))=0,"",SUMIFS('Zjednodušený záznam podpor'!$P$8:$P$1000,'Zjednodušený záznam podpor'!$C$8:$C$1000,'Podpoření účastníci projektu'!$C17,'Zjednodušený záznam podpor'!$D$8:$D$1000,'Podpoření účastníci projektu'!$D17,'Zjednodušený záznam podpor'!$E$8:$E$1000,'Podpoření účastníci projektu'!$E17))</f>
        <v/>
      </c>
      <c r="U17" s="115"/>
      <c r="V17" s="115"/>
      <c r="W17" s="110"/>
      <c r="X17" s="110"/>
      <c r="Y17" s="110"/>
      <c r="Z17" s="110"/>
      <c r="AA17" s="110"/>
      <c r="AB17" s="110"/>
      <c r="AC17" s="110"/>
      <c r="AD17" s="110"/>
      <c r="AE17" s="110"/>
      <c r="AF17" s="110"/>
      <c r="AG17" s="110"/>
      <c r="AH17" s="110"/>
      <c r="AI17" s="110"/>
    </row>
    <row r="18" spans="1:35" ht="13" x14ac:dyDescent="0.25">
      <c r="A18" s="112"/>
      <c r="B18" s="110">
        <f t="shared" si="0"/>
        <v>11</v>
      </c>
      <c r="C18" s="115"/>
      <c r="D18" s="115"/>
      <c r="E18" s="107"/>
      <c r="F18" s="115"/>
      <c r="G18" s="115"/>
      <c r="H18" s="115"/>
      <c r="I18" s="110"/>
      <c r="J18" s="110"/>
      <c r="K18" s="110"/>
      <c r="L18" s="110"/>
      <c r="M18" s="108"/>
      <c r="N18" s="108"/>
      <c r="O18" s="120"/>
      <c r="P18" s="152"/>
      <c r="Q18" s="110"/>
      <c r="R18" s="111"/>
      <c r="S18" s="111"/>
      <c r="T18" s="161" t="str">
        <f>IF((SUMIFS('Zjednodušený záznam podpor'!$P$8:$P$1000,'Zjednodušený záznam podpor'!$C$8:$C$1000,'Podpoření účastníci projektu'!$C18,'Zjednodušený záznam podpor'!$D$8:$D$1000,'Podpoření účastníci projektu'!$D18,'Zjednodušený záznam podpor'!$E$8:$E$1000,'Podpoření účastníci projektu'!$E18))=0,"",SUMIFS('Zjednodušený záznam podpor'!$P$8:$P$1000,'Zjednodušený záznam podpor'!$C$8:$C$1000,'Podpoření účastníci projektu'!$C18,'Zjednodušený záznam podpor'!$D$8:$D$1000,'Podpoření účastníci projektu'!$D18,'Zjednodušený záznam podpor'!$E$8:$E$1000,'Podpoření účastníci projektu'!$E18))</f>
        <v/>
      </c>
      <c r="U18" s="115"/>
      <c r="V18" s="115"/>
      <c r="W18" s="110"/>
      <c r="X18" s="110"/>
      <c r="Y18" s="110"/>
      <c r="Z18" s="110"/>
      <c r="AA18" s="110"/>
      <c r="AB18" s="110"/>
      <c r="AC18" s="110"/>
      <c r="AD18" s="110"/>
      <c r="AE18" s="110"/>
      <c r="AF18" s="110"/>
      <c r="AG18" s="110"/>
      <c r="AH18" s="110"/>
      <c r="AI18" s="110"/>
    </row>
    <row r="19" spans="1:35" ht="13" x14ac:dyDescent="0.25">
      <c r="A19" s="112"/>
      <c r="B19" s="110">
        <f t="shared" si="0"/>
        <v>12</v>
      </c>
      <c r="C19" s="115"/>
      <c r="D19" s="115"/>
      <c r="E19" s="107"/>
      <c r="F19" s="115"/>
      <c r="G19" s="115"/>
      <c r="H19" s="115"/>
      <c r="I19" s="110"/>
      <c r="J19" s="110"/>
      <c r="K19" s="110"/>
      <c r="L19" s="110"/>
      <c r="M19" s="108"/>
      <c r="N19" s="108"/>
      <c r="O19" s="120"/>
      <c r="P19" s="152"/>
      <c r="Q19" s="110"/>
      <c r="R19" s="111"/>
      <c r="S19" s="111"/>
      <c r="T19" s="161" t="str">
        <f>IF((SUMIFS('Zjednodušený záznam podpor'!$P$8:$P$1000,'Zjednodušený záznam podpor'!$C$8:$C$1000,'Podpoření účastníci projektu'!$C19,'Zjednodušený záznam podpor'!$D$8:$D$1000,'Podpoření účastníci projektu'!$D19,'Zjednodušený záznam podpor'!$E$8:$E$1000,'Podpoření účastníci projektu'!$E19))=0,"",SUMIFS('Zjednodušený záznam podpor'!$P$8:$P$1000,'Zjednodušený záznam podpor'!$C$8:$C$1000,'Podpoření účastníci projektu'!$C19,'Zjednodušený záznam podpor'!$D$8:$D$1000,'Podpoření účastníci projektu'!$D19,'Zjednodušený záznam podpor'!$E$8:$E$1000,'Podpoření účastníci projektu'!$E19))</f>
        <v/>
      </c>
      <c r="U19" s="115"/>
      <c r="V19" s="115"/>
      <c r="W19" s="110"/>
      <c r="X19" s="110"/>
      <c r="Y19" s="110"/>
      <c r="Z19" s="110"/>
      <c r="AA19" s="110"/>
      <c r="AB19" s="110"/>
      <c r="AC19" s="110"/>
      <c r="AD19" s="110"/>
      <c r="AE19" s="110"/>
      <c r="AF19" s="110"/>
      <c r="AG19" s="110"/>
      <c r="AH19" s="110"/>
      <c r="AI19" s="110"/>
    </row>
    <row r="20" spans="1:35" ht="13" x14ac:dyDescent="0.25">
      <c r="A20" s="112"/>
      <c r="B20" s="110">
        <f t="shared" si="0"/>
        <v>13</v>
      </c>
      <c r="C20" s="115"/>
      <c r="D20" s="115"/>
      <c r="E20" s="107"/>
      <c r="F20" s="115"/>
      <c r="G20" s="115"/>
      <c r="H20" s="115"/>
      <c r="I20" s="110"/>
      <c r="J20" s="110"/>
      <c r="K20" s="110"/>
      <c r="L20" s="110"/>
      <c r="M20" s="108"/>
      <c r="N20" s="108"/>
      <c r="O20" s="120"/>
      <c r="P20" s="152"/>
      <c r="Q20" s="110"/>
      <c r="R20" s="111"/>
      <c r="S20" s="111"/>
      <c r="T20" s="161" t="str">
        <f>IF((SUMIFS('Zjednodušený záznam podpor'!$P$8:$P$1000,'Zjednodušený záznam podpor'!$C$8:$C$1000,'Podpoření účastníci projektu'!$C20,'Zjednodušený záznam podpor'!$D$8:$D$1000,'Podpoření účastníci projektu'!$D20,'Zjednodušený záznam podpor'!$E$8:$E$1000,'Podpoření účastníci projektu'!$E20))=0,"",SUMIFS('Zjednodušený záznam podpor'!$P$8:$P$1000,'Zjednodušený záznam podpor'!$C$8:$C$1000,'Podpoření účastníci projektu'!$C20,'Zjednodušený záznam podpor'!$D$8:$D$1000,'Podpoření účastníci projektu'!$D20,'Zjednodušený záznam podpor'!$E$8:$E$1000,'Podpoření účastníci projektu'!$E20))</f>
        <v/>
      </c>
      <c r="U20" s="115"/>
      <c r="V20" s="115"/>
      <c r="W20" s="110"/>
      <c r="X20" s="110"/>
      <c r="Y20" s="110"/>
      <c r="Z20" s="110"/>
      <c r="AA20" s="110"/>
      <c r="AB20" s="110"/>
      <c r="AC20" s="110"/>
      <c r="AD20" s="110"/>
      <c r="AE20" s="110"/>
      <c r="AF20" s="110"/>
      <c r="AG20" s="110"/>
      <c r="AH20" s="110"/>
      <c r="AI20" s="110"/>
    </row>
    <row r="21" spans="1:35" ht="13" x14ac:dyDescent="0.25">
      <c r="A21" s="112"/>
      <c r="B21" s="110">
        <f t="shared" si="0"/>
        <v>14</v>
      </c>
      <c r="C21" s="115"/>
      <c r="D21" s="115"/>
      <c r="E21" s="107"/>
      <c r="F21" s="115"/>
      <c r="G21" s="115"/>
      <c r="H21" s="115"/>
      <c r="I21" s="110"/>
      <c r="J21" s="110"/>
      <c r="K21" s="110"/>
      <c r="L21" s="110"/>
      <c r="M21" s="108"/>
      <c r="N21" s="108"/>
      <c r="O21" s="120" t="s">
        <v>445</v>
      </c>
      <c r="P21" s="152"/>
      <c r="Q21" s="110"/>
      <c r="R21" s="111"/>
      <c r="S21" s="111"/>
      <c r="T21" s="161" t="str">
        <f>IF((SUMIFS('Zjednodušený záznam podpor'!$P$8:$P$1000,'Zjednodušený záznam podpor'!$C$8:$C$1000,'Podpoření účastníci projektu'!$C21,'Zjednodušený záznam podpor'!$D$8:$D$1000,'Podpoření účastníci projektu'!$D21,'Zjednodušený záznam podpor'!$E$8:$E$1000,'Podpoření účastníci projektu'!$E21))=0,"",SUMIFS('Zjednodušený záznam podpor'!$P$8:$P$1000,'Zjednodušený záznam podpor'!$C$8:$C$1000,'Podpoření účastníci projektu'!$C21,'Zjednodušený záznam podpor'!$D$8:$D$1000,'Podpoření účastníci projektu'!$D21,'Zjednodušený záznam podpor'!$E$8:$E$1000,'Podpoření účastníci projektu'!$E21))</f>
        <v/>
      </c>
      <c r="U21" s="115"/>
      <c r="V21" s="115"/>
      <c r="W21" s="110"/>
      <c r="X21" s="110"/>
      <c r="Y21" s="110"/>
      <c r="Z21" s="110"/>
      <c r="AA21" s="110"/>
      <c r="AB21" s="110"/>
      <c r="AC21" s="110"/>
      <c r="AD21" s="110"/>
      <c r="AE21" s="110"/>
      <c r="AF21" s="110"/>
      <c r="AG21" s="110"/>
      <c r="AH21" s="110"/>
      <c r="AI21" s="110"/>
    </row>
    <row r="22" spans="1:35" ht="13" x14ac:dyDescent="0.25">
      <c r="A22" s="112"/>
      <c r="B22" s="110">
        <f t="shared" si="0"/>
        <v>15</v>
      </c>
      <c r="C22" s="115"/>
      <c r="D22" s="115"/>
      <c r="E22" s="107"/>
      <c r="F22" s="115"/>
      <c r="G22" s="115"/>
      <c r="H22" s="115"/>
      <c r="I22" s="110"/>
      <c r="J22" s="110"/>
      <c r="K22" s="110"/>
      <c r="L22" s="110"/>
      <c r="M22" s="108"/>
      <c r="N22" s="108"/>
      <c r="O22" s="120"/>
      <c r="P22" s="152"/>
      <c r="Q22" s="110"/>
      <c r="R22" s="111"/>
      <c r="S22" s="111"/>
      <c r="T22" s="161" t="str">
        <f>IF((SUMIFS('Zjednodušený záznam podpor'!$P$8:$P$1000,'Zjednodušený záznam podpor'!$C$8:$C$1000,'Podpoření účastníci projektu'!$C22,'Zjednodušený záznam podpor'!$D$8:$D$1000,'Podpoření účastníci projektu'!$D22,'Zjednodušený záznam podpor'!$E$8:$E$1000,'Podpoření účastníci projektu'!$E22))=0,"",SUMIFS('Zjednodušený záznam podpor'!$P$8:$P$1000,'Zjednodušený záznam podpor'!$C$8:$C$1000,'Podpoření účastníci projektu'!$C22,'Zjednodušený záznam podpor'!$D$8:$D$1000,'Podpoření účastníci projektu'!$D22,'Zjednodušený záznam podpor'!$E$8:$E$1000,'Podpoření účastníci projektu'!$E22))</f>
        <v/>
      </c>
      <c r="U22" s="115"/>
      <c r="V22" s="115"/>
      <c r="W22" s="110"/>
      <c r="X22" s="110"/>
      <c r="Y22" s="110"/>
      <c r="Z22" s="110"/>
      <c r="AA22" s="110"/>
      <c r="AB22" s="110"/>
      <c r="AC22" s="110"/>
      <c r="AD22" s="110"/>
      <c r="AE22" s="110"/>
      <c r="AF22" s="110"/>
      <c r="AG22" s="110"/>
      <c r="AH22" s="110"/>
      <c r="AI22" s="110"/>
    </row>
    <row r="23" spans="1:35" ht="13" x14ac:dyDescent="0.25">
      <c r="A23" s="112"/>
      <c r="B23" s="110">
        <f t="shared" si="0"/>
        <v>16</v>
      </c>
      <c r="C23" s="115"/>
      <c r="D23" s="115"/>
      <c r="E23" s="107"/>
      <c r="F23" s="115"/>
      <c r="G23" s="115"/>
      <c r="H23" s="115"/>
      <c r="I23" s="110"/>
      <c r="J23" s="110"/>
      <c r="K23" s="110"/>
      <c r="L23" s="110"/>
      <c r="M23" s="108"/>
      <c r="N23" s="108"/>
      <c r="O23" s="120"/>
      <c r="P23" s="152"/>
      <c r="Q23" s="110"/>
      <c r="R23" s="111"/>
      <c r="S23" s="111"/>
      <c r="T23" s="161" t="str">
        <f>IF((SUMIFS('Zjednodušený záznam podpor'!$P$8:$P$1000,'Zjednodušený záznam podpor'!$C$8:$C$1000,'Podpoření účastníci projektu'!$C23,'Zjednodušený záznam podpor'!$D$8:$D$1000,'Podpoření účastníci projektu'!$D23,'Zjednodušený záznam podpor'!$E$8:$E$1000,'Podpoření účastníci projektu'!$E23))=0,"",SUMIFS('Zjednodušený záznam podpor'!$P$8:$P$1000,'Zjednodušený záznam podpor'!$C$8:$C$1000,'Podpoření účastníci projektu'!$C23,'Zjednodušený záznam podpor'!$D$8:$D$1000,'Podpoření účastníci projektu'!$D23,'Zjednodušený záznam podpor'!$E$8:$E$1000,'Podpoření účastníci projektu'!$E23))</f>
        <v/>
      </c>
      <c r="U23" s="115"/>
      <c r="V23" s="115"/>
      <c r="W23" s="110"/>
      <c r="X23" s="110"/>
      <c r="Y23" s="110"/>
      <c r="Z23" s="110"/>
      <c r="AA23" s="110"/>
      <c r="AB23" s="110"/>
      <c r="AC23" s="110"/>
      <c r="AD23" s="110"/>
      <c r="AE23" s="110"/>
      <c r="AF23" s="110"/>
      <c r="AG23" s="110"/>
      <c r="AH23" s="110"/>
      <c r="AI23" s="110"/>
    </row>
    <row r="24" spans="1:35" ht="13" x14ac:dyDescent="0.25">
      <c r="A24" s="112"/>
      <c r="B24" s="110">
        <f t="shared" si="0"/>
        <v>17</v>
      </c>
      <c r="C24" s="115"/>
      <c r="D24" s="115"/>
      <c r="E24" s="107"/>
      <c r="F24" s="115"/>
      <c r="G24" s="115"/>
      <c r="H24" s="115"/>
      <c r="I24" s="110"/>
      <c r="J24" s="110"/>
      <c r="K24" s="110"/>
      <c r="L24" s="110"/>
      <c r="M24" s="108"/>
      <c r="N24" s="108"/>
      <c r="O24" s="120"/>
      <c r="P24" s="152"/>
      <c r="Q24" s="110"/>
      <c r="R24" s="111"/>
      <c r="S24" s="111"/>
      <c r="T24" s="161" t="str">
        <f>IF((SUMIFS('Zjednodušený záznam podpor'!$P$8:$P$1000,'Zjednodušený záznam podpor'!$C$8:$C$1000,'Podpoření účastníci projektu'!$C24,'Zjednodušený záznam podpor'!$D$8:$D$1000,'Podpoření účastníci projektu'!$D24,'Zjednodušený záznam podpor'!$E$8:$E$1000,'Podpoření účastníci projektu'!$E24))=0,"",SUMIFS('Zjednodušený záznam podpor'!$P$8:$P$1000,'Zjednodušený záznam podpor'!$C$8:$C$1000,'Podpoření účastníci projektu'!$C24,'Zjednodušený záznam podpor'!$D$8:$D$1000,'Podpoření účastníci projektu'!$D24,'Zjednodušený záznam podpor'!$E$8:$E$1000,'Podpoření účastníci projektu'!$E24))</f>
        <v/>
      </c>
      <c r="U24" s="115"/>
      <c r="V24" s="115"/>
      <c r="W24" s="110"/>
      <c r="X24" s="110"/>
      <c r="Y24" s="110"/>
      <c r="Z24" s="110"/>
      <c r="AA24" s="110"/>
      <c r="AB24" s="110"/>
      <c r="AC24" s="110"/>
      <c r="AD24" s="110"/>
      <c r="AE24" s="110"/>
      <c r="AF24" s="110"/>
      <c r="AG24" s="110"/>
      <c r="AH24" s="110"/>
      <c r="AI24" s="110"/>
    </row>
    <row r="25" spans="1:35" ht="13" x14ac:dyDescent="0.25">
      <c r="A25" s="112"/>
      <c r="B25" s="110">
        <f t="shared" si="0"/>
        <v>18</v>
      </c>
      <c r="C25" s="115"/>
      <c r="D25" s="115"/>
      <c r="E25" s="107"/>
      <c r="F25" s="115"/>
      <c r="G25" s="115"/>
      <c r="H25" s="115"/>
      <c r="I25" s="110"/>
      <c r="J25" s="110"/>
      <c r="K25" s="110"/>
      <c r="L25" s="110"/>
      <c r="M25" s="108"/>
      <c r="N25" s="108"/>
      <c r="O25" s="120"/>
      <c r="P25" s="152"/>
      <c r="Q25" s="110"/>
      <c r="R25" s="111"/>
      <c r="S25" s="111"/>
      <c r="T25" s="161" t="str">
        <f>IF((SUMIFS('Zjednodušený záznam podpor'!$P$8:$P$1000,'Zjednodušený záznam podpor'!$C$8:$C$1000,'Podpoření účastníci projektu'!$C25,'Zjednodušený záznam podpor'!$D$8:$D$1000,'Podpoření účastníci projektu'!$D25,'Zjednodušený záznam podpor'!$E$8:$E$1000,'Podpoření účastníci projektu'!$E25))=0,"",SUMIFS('Zjednodušený záznam podpor'!$P$8:$P$1000,'Zjednodušený záznam podpor'!$C$8:$C$1000,'Podpoření účastníci projektu'!$C25,'Zjednodušený záznam podpor'!$D$8:$D$1000,'Podpoření účastníci projektu'!$D25,'Zjednodušený záznam podpor'!$E$8:$E$1000,'Podpoření účastníci projektu'!$E25))</f>
        <v/>
      </c>
      <c r="U25" s="115"/>
      <c r="V25" s="115"/>
      <c r="W25" s="110"/>
      <c r="X25" s="110"/>
      <c r="Y25" s="110"/>
      <c r="Z25" s="110"/>
      <c r="AA25" s="110"/>
      <c r="AB25" s="110"/>
      <c r="AC25" s="110"/>
      <c r="AD25" s="110"/>
      <c r="AE25" s="110"/>
      <c r="AF25" s="110"/>
      <c r="AG25" s="110"/>
      <c r="AH25" s="110"/>
      <c r="AI25" s="110"/>
    </row>
    <row r="26" spans="1:35" ht="13" x14ac:dyDescent="0.25">
      <c r="A26" s="112"/>
      <c r="B26" s="110">
        <f t="shared" si="0"/>
        <v>19</v>
      </c>
      <c r="C26" s="115"/>
      <c r="D26" s="115"/>
      <c r="E26" s="107"/>
      <c r="F26" s="115"/>
      <c r="G26" s="115"/>
      <c r="H26" s="115"/>
      <c r="I26" s="110"/>
      <c r="J26" s="110"/>
      <c r="K26" s="110"/>
      <c r="L26" s="110"/>
      <c r="M26" s="108"/>
      <c r="N26" s="108"/>
      <c r="O26" s="120"/>
      <c r="P26" s="152"/>
      <c r="Q26" s="110"/>
      <c r="R26" s="111"/>
      <c r="S26" s="111"/>
      <c r="T26" s="161" t="str">
        <f>IF((SUMIFS('Zjednodušený záznam podpor'!$P$8:$P$1000,'Zjednodušený záznam podpor'!$C$8:$C$1000,'Podpoření účastníci projektu'!$C26,'Zjednodušený záznam podpor'!$D$8:$D$1000,'Podpoření účastníci projektu'!$D26,'Zjednodušený záznam podpor'!$E$8:$E$1000,'Podpoření účastníci projektu'!$E26))=0,"",SUMIFS('Zjednodušený záznam podpor'!$P$8:$P$1000,'Zjednodušený záznam podpor'!$C$8:$C$1000,'Podpoření účastníci projektu'!$C26,'Zjednodušený záznam podpor'!$D$8:$D$1000,'Podpoření účastníci projektu'!$D26,'Zjednodušený záznam podpor'!$E$8:$E$1000,'Podpoření účastníci projektu'!$E26))</f>
        <v/>
      </c>
      <c r="U26" s="115"/>
      <c r="V26" s="115"/>
      <c r="W26" s="110"/>
      <c r="X26" s="110"/>
      <c r="Y26" s="110"/>
      <c r="Z26" s="110"/>
      <c r="AA26" s="110"/>
      <c r="AB26" s="110"/>
      <c r="AC26" s="110"/>
      <c r="AD26" s="110"/>
      <c r="AE26" s="110"/>
      <c r="AF26" s="110"/>
      <c r="AG26" s="110"/>
      <c r="AH26" s="110"/>
      <c r="AI26" s="110"/>
    </row>
    <row r="27" spans="1:35" ht="13" x14ac:dyDescent="0.25">
      <c r="A27" s="112"/>
      <c r="B27" s="110">
        <f t="shared" si="0"/>
        <v>20</v>
      </c>
      <c r="C27" s="115"/>
      <c r="D27" s="115"/>
      <c r="E27" s="107"/>
      <c r="F27" s="115"/>
      <c r="G27" s="115"/>
      <c r="H27" s="115"/>
      <c r="I27" s="110"/>
      <c r="J27" s="110"/>
      <c r="K27" s="110"/>
      <c r="L27" s="110"/>
      <c r="M27" s="108"/>
      <c r="N27" s="108"/>
      <c r="O27" s="120"/>
      <c r="P27" s="152"/>
      <c r="Q27" s="110"/>
      <c r="R27" s="111"/>
      <c r="S27" s="111"/>
      <c r="T27" s="161" t="str">
        <f>IF((SUMIFS('Zjednodušený záznam podpor'!$P$8:$P$1000,'Zjednodušený záznam podpor'!$C$8:$C$1000,'Podpoření účastníci projektu'!$C27,'Zjednodušený záznam podpor'!$D$8:$D$1000,'Podpoření účastníci projektu'!$D27,'Zjednodušený záznam podpor'!$E$8:$E$1000,'Podpoření účastníci projektu'!$E27))=0,"",SUMIFS('Zjednodušený záznam podpor'!$P$8:$P$1000,'Zjednodušený záznam podpor'!$C$8:$C$1000,'Podpoření účastníci projektu'!$C27,'Zjednodušený záznam podpor'!$D$8:$D$1000,'Podpoření účastníci projektu'!$D27,'Zjednodušený záznam podpor'!$E$8:$E$1000,'Podpoření účastníci projektu'!$E27))</f>
        <v/>
      </c>
      <c r="U27" s="115"/>
      <c r="V27" s="115"/>
      <c r="W27" s="110"/>
      <c r="X27" s="110"/>
      <c r="Y27" s="110"/>
      <c r="Z27" s="110"/>
      <c r="AA27" s="110"/>
      <c r="AB27" s="110"/>
      <c r="AC27" s="110"/>
      <c r="AD27" s="110"/>
      <c r="AE27" s="110"/>
      <c r="AF27" s="110"/>
      <c r="AG27" s="110"/>
      <c r="AH27" s="110"/>
      <c r="AI27" s="110"/>
    </row>
    <row r="28" spans="1:35" ht="13" x14ac:dyDescent="0.25">
      <c r="A28" s="112"/>
      <c r="B28" s="110">
        <f t="shared" si="0"/>
        <v>21</v>
      </c>
      <c r="C28" s="115"/>
      <c r="D28" s="115"/>
      <c r="E28" s="107"/>
      <c r="F28" s="115"/>
      <c r="G28" s="115"/>
      <c r="H28" s="115"/>
      <c r="I28" s="110"/>
      <c r="J28" s="110"/>
      <c r="K28" s="110"/>
      <c r="L28" s="110"/>
      <c r="M28" s="108"/>
      <c r="N28" s="108"/>
      <c r="O28" s="120"/>
      <c r="P28" s="152"/>
      <c r="Q28" s="110"/>
      <c r="R28" s="111"/>
      <c r="S28" s="111"/>
      <c r="T28" s="161" t="str">
        <f>IF((SUMIFS('Zjednodušený záznam podpor'!$P$8:$P$1000,'Zjednodušený záznam podpor'!$C$8:$C$1000,'Podpoření účastníci projektu'!$C28,'Zjednodušený záznam podpor'!$D$8:$D$1000,'Podpoření účastníci projektu'!$D28,'Zjednodušený záznam podpor'!$E$8:$E$1000,'Podpoření účastníci projektu'!$E28))=0,"",SUMIFS('Zjednodušený záznam podpor'!$P$8:$P$1000,'Zjednodušený záznam podpor'!$C$8:$C$1000,'Podpoření účastníci projektu'!$C28,'Zjednodušený záznam podpor'!$D$8:$D$1000,'Podpoření účastníci projektu'!$D28,'Zjednodušený záznam podpor'!$E$8:$E$1000,'Podpoření účastníci projektu'!$E28))</f>
        <v/>
      </c>
      <c r="U28" s="115"/>
      <c r="V28" s="115"/>
      <c r="W28" s="110"/>
      <c r="X28" s="110"/>
      <c r="Y28" s="110"/>
      <c r="Z28" s="110"/>
      <c r="AA28" s="110"/>
      <c r="AB28" s="110"/>
      <c r="AC28" s="110"/>
      <c r="AD28" s="110"/>
      <c r="AE28" s="110"/>
      <c r="AF28" s="110"/>
      <c r="AG28" s="110"/>
      <c r="AH28" s="110"/>
      <c r="AI28" s="110"/>
    </row>
    <row r="29" spans="1:35" ht="13" x14ac:dyDescent="0.25">
      <c r="A29" s="112"/>
      <c r="B29" s="110">
        <f t="shared" si="0"/>
        <v>22</v>
      </c>
      <c r="C29" s="115"/>
      <c r="D29" s="115"/>
      <c r="E29" s="107"/>
      <c r="F29" s="115"/>
      <c r="G29" s="115"/>
      <c r="H29" s="115"/>
      <c r="I29" s="110"/>
      <c r="J29" s="110"/>
      <c r="K29" s="110"/>
      <c r="L29" s="110"/>
      <c r="M29" s="108"/>
      <c r="N29" s="108"/>
      <c r="O29" s="120"/>
      <c r="P29" s="152"/>
      <c r="Q29" s="110"/>
      <c r="R29" s="111"/>
      <c r="S29" s="111"/>
      <c r="T29" s="161" t="str">
        <f>IF((SUMIFS('Zjednodušený záznam podpor'!$P$8:$P$1000,'Zjednodušený záznam podpor'!$C$8:$C$1000,'Podpoření účastníci projektu'!$C29,'Zjednodušený záznam podpor'!$D$8:$D$1000,'Podpoření účastníci projektu'!$D29,'Zjednodušený záznam podpor'!$E$8:$E$1000,'Podpoření účastníci projektu'!$E29))=0,"",SUMIFS('Zjednodušený záznam podpor'!$P$8:$P$1000,'Zjednodušený záznam podpor'!$C$8:$C$1000,'Podpoření účastníci projektu'!$C29,'Zjednodušený záznam podpor'!$D$8:$D$1000,'Podpoření účastníci projektu'!$D29,'Zjednodušený záznam podpor'!$E$8:$E$1000,'Podpoření účastníci projektu'!$E29))</f>
        <v/>
      </c>
      <c r="U29" s="115"/>
      <c r="V29" s="115"/>
      <c r="W29" s="110"/>
      <c r="X29" s="110"/>
      <c r="Y29" s="110"/>
      <c r="Z29" s="110"/>
      <c r="AA29" s="110"/>
      <c r="AB29" s="110"/>
      <c r="AC29" s="110"/>
      <c r="AD29" s="110"/>
      <c r="AE29" s="110"/>
      <c r="AF29" s="110"/>
      <c r="AG29" s="110"/>
      <c r="AH29" s="110"/>
      <c r="AI29" s="110"/>
    </row>
    <row r="30" spans="1:35" ht="13" x14ac:dyDescent="0.25">
      <c r="A30" s="112"/>
      <c r="B30" s="110">
        <f t="shared" si="0"/>
        <v>23</v>
      </c>
      <c r="C30" s="115"/>
      <c r="D30" s="115"/>
      <c r="E30" s="107"/>
      <c r="F30" s="115"/>
      <c r="G30" s="115"/>
      <c r="H30" s="115"/>
      <c r="I30" s="110"/>
      <c r="J30" s="110"/>
      <c r="K30" s="110"/>
      <c r="L30" s="110"/>
      <c r="M30" s="108"/>
      <c r="N30" s="108"/>
      <c r="O30" s="120"/>
      <c r="P30" s="152"/>
      <c r="Q30" s="110"/>
      <c r="R30" s="111"/>
      <c r="S30" s="111"/>
      <c r="T30" s="161" t="str">
        <f>IF((SUMIFS('Zjednodušený záznam podpor'!$P$8:$P$1000,'Zjednodušený záznam podpor'!$C$8:$C$1000,'Podpoření účastníci projektu'!$C30,'Zjednodušený záznam podpor'!$D$8:$D$1000,'Podpoření účastníci projektu'!$D30,'Zjednodušený záznam podpor'!$E$8:$E$1000,'Podpoření účastníci projektu'!$E30))=0,"",SUMIFS('Zjednodušený záznam podpor'!$P$8:$P$1000,'Zjednodušený záznam podpor'!$C$8:$C$1000,'Podpoření účastníci projektu'!$C30,'Zjednodušený záznam podpor'!$D$8:$D$1000,'Podpoření účastníci projektu'!$D30,'Zjednodušený záznam podpor'!$E$8:$E$1000,'Podpoření účastníci projektu'!$E30))</f>
        <v/>
      </c>
      <c r="U30" s="115"/>
      <c r="V30" s="115"/>
      <c r="W30" s="110"/>
      <c r="X30" s="110"/>
      <c r="Y30" s="110"/>
      <c r="Z30" s="110"/>
      <c r="AA30" s="110"/>
      <c r="AB30" s="110"/>
      <c r="AC30" s="110"/>
      <c r="AD30" s="110"/>
      <c r="AE30" s="110"/>
      <c r="AF30" s="110"/>
      <c r="AG30" s="110"/>
      <c r="AH30" s="110"/>
      <c r="AI30" s="110"/>
    </row>
    <row r="31" spans="1:35" ht="13" x14ac:dyDescent="0.25">
      <c r="A31" s="112"/>
      <c r="B31" s="110">
        <f t="shared" si="0"/>
        <v>24</v>
      </c>
      <c r="C31" s="115"/>
      <c r="D31" s="115"/>
      <c r="E31" s="107"/>
      <c r="F31" s="115"/>
      <c r="G31" s="115"/>
      <c r="H31" s="115"/>
      <c r="I31" s="110"/>
      <c r="J31" s="110"/>
      <c r="K31" s="110"/>
      <c r="L31" s="110"/>
      <c r="M31" s="108"/>
      <c r="N31" s="108"/>
      <c r="O31" s="120"/>
      <c r="P31" s="152"/>
      <c r="Q31" s="110"/>
      <c r="R31" s="111"/>
      <c r="S31" s="111"/>
      <c r="T31" s="161" t="str">
        <f>IF((SUMIFS('Zjednodušený záznam podpor'!$P$8:$P$1000,'Zjednodušený záznam podpor'!$C$8:$C$1000,'Podpoření účastníci projektu'!$C31,'Zjednodušený záznam podpor'!$D$8:$D$1000,'Podpoření účastníci projektu'!$D31,'Zjednodušený záznam podpor'!$E$8:$E$1000,'Podpoření účastníci projektu'!$E31))=0,"",SUMIFS('Zjednodušený záznam podpor'!$P$8:$P$1000,'Zjednodušený záznam podpor'!$C$8:$C$1000,'Podpoření účastníci projektu'!$C31,'Zjednodušený záznam podpor'!$D$8:$D$1000,'Podpoření účastníci projektu'!$D31,'Zjednodušený záznam podpor'!$E$8:$E$1000,'Podpoření účastníci projektu'!$E31))</f>
        <v/>
      </c>
      <c r="U31" s="115"/>
      <c r="V31" s="115"/>
      <c r="W31" s="110"/>
      <c r="X31" s="110"/>
      <c r="Y31" s="110"/>
      <c r="Z31" s="110"/>
      <c r="AA31" s="110"/>
      <c r="AB31" s="110"/>
      <c r="AC31" s="110"/>
      <c r="AD31" s="110"/>
      <c r="AE31" s="110"/>
      <c r="AF31" s="110"/>
      <c r="AG31" s="110"/>
      <c r="AH31" s="110"/>
      <c r="AI31" s="110"/>
    </row>
    <row r="32" spans="1:35" ht="13" x14ac:dyDescent="0.25">
      <c r="A32" s="112"/>
      <c r="B32" s="110">
        <f t="shared" si="0"/>
        <v>25</v>
      </c>
      <c r="C32" s="115"/>
      <c r="D32" s="115"/>
      <c r="E32" s="107"/>
      <c r="F32" s="115"/>
      <c r="G32" s="115"/>
      <c r="H32" s="115"/>
      <c r="I32" s="110"/>
      <c r="J32" s="110"/>
      <c r="K32" s="110"/>
      <c r="L32" s="110"/>
      <c r="M32" s="108"/>
      <c r="N32" s="108"/>
      <c r="O32" s="120"/>
      <c r="P32" s="152"/>
      <c r="Q32" s="110"/>
      <c r="R32" s="111"/>
      <c r="S32" s="111"/>
      <c r="T32" s="161" t="str">
        <f>IF((SUMIFS('Zjednodušený záznam podpor'!$P$8:$P$1000,'Zjednodušený záznam podpor'!$C$8:$C$1000,'Podpoření účastníci projektu'!$C32,'Zjednodušený záznam podpor'!$D$8:$D$1000,'Podpoření účastníci projektu'!$D32,'Zjednodušený záznam podpor'!$E$8:$E$1000,'Podpoření účastníci projektu'!$E32))=0,"",SUMIFS('Zjednodušený záznam podpor'!$P$8:$P$1000,'Zjednodušený záznam podpor'!$C$8:$C$1000,'Podpoření účastníci projektu'!$C32,'Zjednodušený záznam podpor'!$D$8:$D$1000,'Podpoření účastníci projektu'!$D32,'Zjednodušený záznam podpor'!$E$8:$E$1000,'Podpoření účastníci projektu'!$E32))</f>
        <v/>
      </c>
      <c r="U32" s="115"/>
      <c r="V32" s="115"/>
      <c r="W32" s="110"/>
      <c r="X32" s="110"/>
      <c r="Y32" s="110"/>
      <c r="Z32" s="110"/>
      <c r="AA32" s="110"/>
      <c r="AB32" s="110"/>
      <c r="AC32" s="110"/>
      <c r="AD32" s="110"/>
      <c r="AE32" s="110"/>
      <c r="AF32" s="110"/>
      <c r="AG32" s="110"/>
      <c r="AH32" s="110"/>
      <c r="AI32" s="110"/>
    </row>
    <row r="33" spans="1:35" ht="13" x14ac:dyDescent="0.25">
      <c r="A33" s="112"/>
      <c r="B33" s="110">
        <f t="shared" si="0"/>
        <v>26</v>
      </c>
      <c r="C33" s="115"/>
      <c r="D33" s="115"/>
      <c r="E33" s="107"/>
      <c r="F33" s="115"/>
      <c r="G33" s="115"/>
      <c r="H33" s="115"/>
      <c r="I33" s="110"/>
      <c r="J33" s="110"/>
      <c r="K33" s="110"/>
      <c r="L33" s="110"/>
      <c r="M33" s="108"/>
      <c r="N33" s="108"/>
      <c r="O33" s="120"/>
      <c r="P33" s="152"/>
      <c r="Q33" s="110"/>
      <c r="R33" s="111"/>
      <c r="S33" s="111"/>
      <c r="T33" s="161" t="str">
        <f>IF((SUMIFS('Zjednodušený záznam podpor'!$P$8:$P$1000,'Zjednodušený záznam podpor'!$C$8:$C$1000,'Podpoření účastníci projektu'!$C33,'Zjednodušený záznam podpor'!$D$8:$D$1000,'Podpoření účastníci projektu'!$D33,'Zjednodušený záznam podpor'!$E$8:$E$1000,'Podpoření účastníci projektu'!$E33))=0,"",SUMIFS('Zjednodušený záznam podpor'!$P$8:$P$1000,'Zjednodušený záznam podpor'!$C$8:$C$1000,'Podpoření účastníci projektu'!$C33,'Zjednodušený záznam podpor'!$D$8:$D$1000,'Podpoření účastníci projektu'!$D33,'Zjednodušený záznam podpor'!$E$8:$E$1000,'Podpoření účastníci projektu'!$E33))</f>
        <v/>
      </c>
      <c r="U33" s="115"/>
      <c r="V33" s="115"/>
      <c r="W33" s="110"/>
      <c r="X33" s="110"/>
      <c r="Y33" s="110"/>
      <c r="Z33" s="110"/>
      <c r="AA33" s="110"/>
      <c r="AB33" s="110"/>
      <c r="AC33" s="110"/>
      <c r="AD33" s="110"/>
      <c r="AE33" s="110"/>
      <c r="AF33" s="110"/>
      <c r="AG33" s="110"/>
      <c r="AH33" s="110"/>
      <c r="AI33" s="110"/>
    </row>
    <row r="34" spans="1:35" ht="13" x14ac:dyDescent="0.25">
      <c r="A34" s="112"/>
      <c r="B34" s="110">
        <f t="shared" si="0"/>
        <v>27</v>
      </c>
      <c r="C34" s="115"/>
      <c r="D34" s="115"/>
      <c r="E34" s="107"/>
      <c r="F34" s="115"/>
      <c r="G34" s="115"/>
      <c r="H34" s="115"/>
      <c r="I34" s="110"/>
      <c r="J34" s="110"/>
      <c r="K34" s="110"/>
      <c r="L34" s="110"/>
      <c r="M34" s="108"/>
      <c r="N34" s="108"/>
      <c r="O34" s="120"/>
      <c r="P34" s="152"/>
      <c r="Q34" s="110"/>
      <c r="R34" s="111"/>
      <c r="S34" s="111"/>
      <c r="T34" s="161" t="str">
        <f>IF((SUMIFS('Zjednodušený záznam podpor'!$P$8:$P$1000,'Zjednodušený záznam podpor'!$C$8:$C$1000,'Podpoření účastníci projektu'!$C34,'Zjednodušený záznam podpor'!$D$8:$D$1000,'Podpoření účastníci projektu'!$D34,'Zjednodušený záznam podpor'!$E$8:$E$1000,'Podpoření účastníci projektu'!$E34))=0,"",SUMIFS('Zjednodušený záznam podpor'!$P$8:$P$1000,'Zjednodušený záznam podpor'!$C$8:$C$1000,'Podpoření účastníci projektu'!$C34,'Zjednodušený záznam podpor'!$D$8:$D$1000,'Podpoření účastníci projektu'!$D34,'Zjednodušený záznam podpor'!$E$8:$E$1000,'Podpoření účastníci projektu'!$E34))</f>
        <v/>
      </c>
      <c r="U34" s="115"/>
      <c r="V34" s="115"/>
      <c r="W34" s="110"/>
      <c r="X34" s="110"/>
      <c r="Y34" s="110"/>
      <c r="Z34" s="110"/>
      <c r="AA34" s="110"/>
      <c r="AB34" s="110"/>
      <c r="AC34" s="110"/>
      <c r="AD34" s="110"/>
      <c r="AE34" s="110"/>
      <c r="AF34" s="110"/>
      <c r="AG34" s="110"/>
      <c r="AH34" s="110"/>
      <c r="AI34" s="110"/>
    </row>
    <row r="35" spans="1:35" ht="13" x14ac:dyDescent="0.25">
      <c r="A35" s="112"/>
      <c r="B35" s="110">
        <f t="shared" si="0"/>
        <v>28</v>
      </c>
      <c r="C35" s="115"/>
      <c r="D35" s="115"/>
      <c r="E35" s="107"/>
      <c r="F35" s="115"/>
      <c r="G35" s="115"/>
      <c r="H35" s="115"/>
      <c r="I35" s="110"/>
      <c r="J35" s="110"/>
      <c r="K35" s="110"/>
      <c r="L35" s="110"/>
      <c r="M35" s="108"/>
      <c r="N35" s="108"/>
      <c r="O35" s="120"/>
      <c r="P35" s="152"/>
      <c r="Q35" s="110"/>
      <c r="R35" s="111"/>
      <c r="S35" s="111"/>
      <c r="T35" s="161" t="str">
        <f>IF((SUMIFS('Zjednodušený záznam podpor'!$P$8:$P$1000,'Zjednodušený záznam podpor'!$C$8:$C$1000,'Podpoření účastníci projektu'!$C35,'Zjednodušený záznam podpor'!$D$8:$D$1000,'Podpoření účastníci projektu'!$D35,'Zjednodušený záznam podpor'!$E$8:$E$1000,'Podpoření účastníci projektu'!$E35))=0,"",SUMIFS('Zjednodušený záznam podpor'!$P$8:$P$1000,'Zjednodušený záznam podpor'!$C$8:$C$1000,'Podpoření účastníci projektu'!$C35,'Zjednodušený záznam podpor'!$D$8:$D$1000,'Podpoření účastníci projektu'!$D35,'Zjednodušený záznam podpor'!$E$8:$E$1000,'Podpoření účastníci projektu'!$E35))</f>
        <v/>
      </c>
      <c r="U35" s="115"/>
      <c r="V35" s="115"/>
      <c r="W35" s="110"/>
      <c r="X35" s="110"/>
      <c r="Y35" s="110"/>
      <c r="Z35" s="110"/>
      <c r="AA35" s="110"/>
      <c r="AB35" s="110"/>
      <c r="AC35" s="110"/>
      <c r="AD35" s="110"/>
      <c r="AE35" s="110"/>
      <c r="AF35" s="110"/>
      <c r="AG35" s="110"/>
      <c r="AH35" s="110"/>
      <c r="AI35" s="110"/>
    </row>
    <row r="36" spans="1:35" ht="13" x14ac:dyDescent="0.25">
      <c r="A36" s="112"/>
      <c r="B36" s="110">
        <f t="shared" si="0"/>
        <v>29</v>
      </c>
      <c r="C36" s="115"/>
      <c r="D36" s="115"/>
      <c r="E36" s="107"/>
      <c r="F36" s="115"/>
      <c r="G36" s="115"/>
      <c r="H36" s="115"/>
      <c r="I36" s="110"/>
      <c r="J36" s="110"/>
      <c r="K36" s="110"/>
      <c r="L36" s="110"/>
      <c r="M36" s="108"/>
      <c r="N36" s="108"/>
      <c r="O36" s="120"/>
      <c r="P36" s="152"/>
      <c r="Q36" s="110"/>
      <c r="R36" s="111"/>
      <c r="S36" s="111"/>
      <c r="T36" s="161" t="str">
        <f>IF((SUMIFS('Zjednodušený záznam podpor'!$P$8:$P$1000,'Zjednodušený záznam podpor'!$C$8:$C$1000,'Podpoření účastníci projektu'!$C36,'Zjednodušený záznam podpor'!$D$8:$D$1000,'Podpoření účastníci projektu'!$D36,'Zjednodušený záznam podpor'!$E$8:$E$1000,'Podpoření účastníci projektu'!$E36))=0,"",SUMIFS('Zjednodušený záznam podpor'!$P$8:$P$1000,'Zjednodušený záznam podpor'!$C$8:$C$1000,'Podpoření účastníci projektu'!$C36,'Zjednodušený záznam podpor'!$D$8:$D$1000,'Podpoření účastníci projektu'!$D36,'Zjednodušený záznam podpor'!$E$8:$E$1000,'Podpoření účastníci projektu'!$E36))</f>
        <v/>
      </c>
      <c r="U36" s="115"/>
      <c r="V36" s="115"/>
      <c r="W36" s="110"/>
      <c r="X36" s="110"/>
      <c r="Y36" s="110"/>
      <c r="Z36" s="110"/>
      <c r="AA36" s="110"/>
      <c r="AB36" s="110"/>
      <c r="AC36" s="110"/>
      <c r="AD36" s="110"/>
      <c r="AE36" s="110"/>
      <c r="AF36" s="110"/>
      <c r="AG36" s="110"/>
      <c r="AH36" s="110"/>
      <c r="AI36" s="110"/>
    </row>
    <row r="37" spans="1:35" ht="13" x14ac:dyDescent="0.25">
      <c r="A37" s="112"/>
      <c r="B37" s="110">
        <f t="shared" si="0"/>
        <v>30</v>
      </c>
      <c r="C37" s="115"/>
      <c r="D37" s="115"/>
      <c r="E37" s="107"/>
      <c r="F37" s="115"/>
      <c r="G37" s="115"/>
      <c r="H37" s="115"/>
      <c r="I37" s="110"/>
      <c r="J37" s="110"/>
      <c r="K37" s="110"/>
      <c r="L37" s="110"/>
      <c r="M37" s="108"/>
      <c r="N37" s="108"/>
      <c r="O37" s="120"/>
      <c r="P37" s="152"/>
      <c r="Q37" s="110"/>
      <c r="R37" s="111"/>
      <c r="S37" s="111"/>
      <c r="T37" s="161" t="str">
        <f>IF((SUMIFS('Zjednodušený záznam podpor'!$P$8:$P$1000,'Zjednodušený záznam podpor'!$C$8:$C$1000,'Podpoření účastníci projektu'!$C37,'Zjednodušený záznam podpor'!$D$8:$D$1000,'Podpoření účastníci projektu'!$D37,'Zjednodušený záznam podpor'!$E$8:$E$1000,'Podpoření účastníci projektu'!$E37))=0,"",SUMIFS('Zjednodušený záznam podpor'!$P$8:$P$1000,'Zjednodušený záznam podpor'!$C$8:$C$1000,'Podpoření účastníci projektu'!$C37,'Zjednodušený záznam podpor'!$D$8:$D$1000,'Podpoření účastníci projektu'!$D37,'Zjednodušený záznam podpor'!$E$8:$E$1000,'Podpoření účastníci projektu'!$E37))</f>
        <v/>
      </c>
      <c r="U37" s="115"/>
      <c r="V37" s="115"/>
      <c r="W37" s="110"/>
      <c r="X37" s="110"/>
      <c r="Y37" s="110"/>
      <c r="Z37" s="110"/>
      <c r="AA37" s="110"/>
      <c r="AB37" s="110"/>
      <c r="AC37" s="110"/>
      <c r="AD37" s="110"/>
      <c r="AE37" s="110"/>
      <c r="AF37" s="110"/>
      <c r="AG37" s="110"/>
      <c r="AH37" s="110"/>
      <c r="AI37" s="110"/>
    </row>
    <row r="38" spans="1:35" x14ac:dyDescent="0.35">
      <c r="B38" s="90" t="s">
        <v>444</v>
      </c>
    </row>
  </sheetData>
  <autoFilter ref="A7:AI7" xr:uid="{AA4F1B41-D49D-429B-B13D-3618B16AFE63}"/>
  <dataConsolidate/>
  <mergeCells count="4">
    <mergeCell ref="B4:S4"/>
    <mergeCell ref="F6:L6"/>
    <mergeCell ref="W6:AD6"/>
    <mergeCell ref="AE6:AI6"/>
  </mergeCells>
  <phoneticPr fontId="18" type="noConversion"/>
  <dataValidations count="3">
    <dataValidation type="date" allowBlank="1" showInputMessage="1" showErrorMessage="1" promptTitle="Formát D.M.RRRR" prompt="Datum musí spadat do období realizace projektu" sqref="R8:S37" xr:uid="{79E955D7-B909-41F5-B5A3-B880BB9A2A7D}">
      <formula1>44562</formula1>
      <formula2>47464</formula2>
    </dataValidation>
    <dataValidation type="date" operator="greaterThan" allowBlank="1" showInputMessage="1" showErrorMessage="1" promptTitle="Formát D.M.RRRR" prompt="Vložte datum v požadovaném formátu" sqref="E8:E37" xr:uid="{67E1D4AF-0D91-4DAA-926D-0BA3656BE119}">
      <formula1>1</formula1>
    </dataValidation>
    <dataValidation type="textLength" allowBlank="1" showInputMessage="1" showErrorMessage="1" errorTitle="Zadejte 5 nebo 6 znaků" sqref="L8:L37" xr:uid="{56ADCB7D-C749-4D5C-9917-2D8155D61A3A}">
      <formula1>5</formula1>
      <formula2>6</formula2>
    </dataValidation>
  </dataValidations>
  <pageMargins left="0.7" right="0.7" top="0.78740157499999996" bottom="0.78740157499999996"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A5B25F0-3AB2-49FE-8D26-0853CCC9E174}">
          <x14:formula1>
            <xm:f>'Pomocný_bude skryt'!$B$6:$B$16</xm:f>
          </x14:formula1>
          <xm:sqref>U8:U37</xm:sqref>
        </x14:dataValidation>
        <x14:dataValidation type="list" allowBlank="1" showInputMessage="1" showErrorMessage="1" xr:uid="{7145A7A4-A40B-49E1-AF5F-D15D97E9F292}">
          <x14:formula1>
            <xm:f>'Pomocný_bude skryt'!$B$18:$B$22</xm:f>
          </x14:formula1>
          <xm:sqref>V8:V37</xm:sqref>
        </x14:dataValidation>
        <x14:dataValidation type="list" allowBlank="1" showInputMessage="1" showErrorMessage="1" xr:uid="{9F583207-8DA9-4B23-A302-E0A1812743C1}">
          <x14:formula1>
            <xm:f>'Pomocný_bude skryt'!$C$3:$C$4</xm:f>
          </x14:formula1>
          <xm:sqref>W8:AI37</xm:sqref>
        </x14:dataValidation>
        <x14:dataValidation type="list" allowBlank="1" showInputMessage="1" showErrorMessage="1" xr:uid="{6E0C0A56-BC83-45A3-9AC9-07F7C0EA8787}">
          <x14:formula1>
            <xm:f>'Pomocný_bude skryt'!$B$3:$B$4</xm:f>
          </x14:formula1>
          <xm:sqref>Q8:Q37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2DADE-025F-41F2-B81E-D2A82BCAAF8C}">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FCB8A-0FCB-4E9B-A151-72C4080A2A37}">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9092D-8E83-46B4-A308-131E0E9139BF}">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32183-544B-4CC6-9AC9-1888432419DC}">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4865A-EC26-4BFF-AD00-2F7DD7B47E01}">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E7004-9A27-4402-AA50-6716B35580F9}">
  <dimension ref="A1:X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83" hidden="1" customWidth="1"/>
    <col min="5" max="5" width="0" style="38" hidden="1" customWidth="1"/>
    <col min="6" max="6" width="0" style="68" hidden="1" customWidth="1"/>
    <col min="7" max="8" width="0" style="119" hidden="1" customWidth="1"/>
    <col min="9" max="12" width="0" style="67" hidden="1" customWidth="1"/>
    <col min="13" max="16" width="0" style="82" hidden="1" customWidth="1"/>
    <col min="17" max="17" width="0" style="87" hidden="1" customWidth="1"/>
    <col min="18" max="18" width="0" style="38" hidden="1" customWidth="1"/>
    <col min="19" max="19" width="0" style="155" hidden="1" customWidth="1"/>
    <col min="20" max="21" width="0" style="82" hidden="1" customWidth="1"/>
    <col min="22" max="24" width="0" style="37" hidden="1" customWidth="1"/>
    <col min="25"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pageMargins left="0.7" right="0.7" top="0.78740157499999996" bottom="0.78740157499999996"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F8055-C0CA-408C-ACE1-CAA61B8809A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7FED5-0E3E-4598-BAEE-95B0FE1DA180}">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ADD3D-A834-4BBE-B601-5081C80D5BF6}">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pageMargins left="0.7" right="0.7" top="0.78740157499999996" bottom="0.78740157499999996"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2C1BC-B603-419B-80CD-97CB27780811}">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05A0B-F6EE-4C0B-81BF-3E6564071136}">
  <dimension ref="A1:N109"/>
  <sheetViews>
    <sheetView showGridLines="0" zoomScaleNormal="100" workbookViewId="0">
      <selection activeCell="C9" sqref="C9"/>
    </sheetView>
  </sheetViews>
  <sheetFormatPr defaultColWidth="0" defaultRowHeight="14.5" zeroHeight="1" x14ac:dyDescent="0.35"/>
  <cols>
    <col min="1" max="1" width="2.7265625" customWidth="1"/>
    <col min="2" max="2" width="19.7265625" style="53" customWidth="1"/>
    <col min="3" max="3" width="72.1796875" style="59" customWidth="1"/>
    <col min="4" max="4" width="17.81640625" style="138" customWidth="1"/>
    <col min="5" max="5" width="3.453125" customWidth="1"/>
    <col min="6" max="14" width="0" hidden="1" customWidth="1"/>
    <col min="15" max="16384" width="8.7265625" hidden="1"/>
  </cols>
  <sheetData>
    <row r="1" spans="1:14" ht="6.4" customHeight="1" x14ac:dyDescent="0.35">
      <c r="A1" s="37"/>
      <c r="B1" s="52"/>
      <c r="C1" s="54"/>
      <c r="D1" s="1"/>
      <c r="E1" s="37"/>
      <c r="F1" s="37"/>
      <c r="G1" s="37"/>
      <c r="H1" s="37"/>
      <c r="I1" s="37"/>
      <c r="J1" s="37"/>
      <c r="K1" s="37"/>
      <c r="L1" s="37"/>
      <c r="M1" s="37"/>
      <c r="N1" s="37"/>
    </row>
    <row r="2" spans="1:14" ht="15.5" x14ac:dyDescent="0.35">
      <c r="A2" s="37"/>
      <c r="B2" s="60" t="s">
        <v>256</v>
      </c>
      <c r="C2" s="54"/>
      <c r="D2" s="1"/>
      <c r="E2" s="37"/>
      <c r="F2" s="37"/>
      <c r="G2" s="37"/>
      <c r="H2" s="37"/>
      <c r="I2" s="37"/>
      <c r="J2" s="37"/>
      <c r="K2" s="37"/>
      <c r="L2" s="37"/>
      <c r="M2" s="37"/>
      <c r="N2" s="37"/>
    </row>
    <row r="3" spans="1:14" ht="6.4" customHeight="1" x14ac:dyDescent="0.35">
      <c r="A3" s="37"/>
      <c r="B3" s="60"/>
      <c r="C3" s="52"/>
      <c r="D3" s="1"/>
      <c r="E3" s="37"/>
      <c r="F3" s="37"/>
      <c r="G3" s="37"/>
      <c r="H3" s="37"/>
      <c r="I3" s="37"/>
      <c r="J3" s="37"/>
      <c r="K3" s="37"/>
      <c r="L3" s="37"/>
      <c r="M3" s="37"/>
      <c r="N3" s="37"/>
    </row>
    <row r="4" spans="1:14" ht="30" customHeight="1" x14ac:dyDescent="0.35">
      <c r="A4" s="37"/>
      <c r="B4" s="185" t="s">
        <v>442</v>
      </c>
      <c r="C4" s="186"/>
      <c r="D4" s="187"/>
      <c r="E4" s="37"/>
      <c r="F4" s="37"/>
      <c r="G4" s="37"/>
      <c r="H4" s="37"/>
      <c r="I4" s="37"/>
      <c r="J4" s="37"/>
      <c r="K4" s="37"/>
      <c r="L4" s="37"/>
      <c r="M4" s="37"/>
      <c r="N4" s="37"/>
    </row>
    <row r="5" spans="1:14" ht="16.149999999999999" customHeight="1" x14ac:dyDescent="0.35">
      <c r="A5" s="37"/>
      <c r="B5" s="188" t="s">
        <v>441</v>
      </c>
      <c r="C5" s="189"/>
      <c r="D5" s="190"/>
      <c r="E5" s="37"/>
      <c r="F5" s="37"/>
      <c r="G5" s="37"/>
      <c r="H5" s="37"/>
      <c r="I5" s="37"/>
      <c r="J5" s="37"/>
      <c r="K5" s="37"/>
      <c r="L5" s="37"/>
      <c r="M5" s="37"/>
      <c r="N5" s="37"/>
    </row>
    <row r="6" spans="1:14" x14ac:dyDescent="0.35">
      <c r="A6" s="37"/>
      <c r="C6" s="54"/>
      <c r="D6" s="1"/>
      <c r="E6" s="37"/>
      <c r="F6" s="37"/>
      <c r="G6" s="37"/>
      <c r="H6" s="37"/>
      <c r="I6" s="37"/>
      <c r="J6" s="37"/>
      <c r="K6" s="37"/>
      <c r="L6" s="37"/>
      <c r="M6" s="37"/>
      <c r="N6" s="37"/>
    </row>
    <row r="7" spans="1:14" ht="21.4" customHeight="1" x14ac:dyDescent="0.35">
      <c r="A7" s="37"/>
      <c r="B7" s="55" t="s">
        <v>209</v>
      </c>
      <c r="C7" s="56" t="s">
        <v>220</v>
      </c>
      <c r="D7" s="137" t="s">
        <v>228</v>
      </c>
      <c r="E7" s="37"/>
      <c r="F7" s="37"/>
      <c r="G7" s="37"/>
      <c r="H7" s="37"/>
      <c r="I7" s="37"/>
      <c r="J7" s="37"/>
      <c r="K7" s="37"/>
      <c r="L7" s="37"/>
      <c r="M7" s="37"/>
      <c r="N7" s="37"/>
    </row>
    <row r="8" spans="1:14" ht="14.65" customHeight="1" x14ac:dyDescent="0.35">
      <c r="A8" s="37"/>
      <c r="B8" s="191" t="s">
        <v>221</v>
      </c>
      <c r="C8" s="92" t="s">
        <v>149</v>
      </c>
      <c r="D8" s="106" t="s">
        <v>204</v>
      </c>
      <c r="E8" s="37"/>
      <c r="F8" s="37"/>
      <c r="G8" s="37"/>
      <c r="H8" s="37"/>
      <c r="I8" s="37"/>
      <c r="J8" s="37"/>
      <c r="K8" s="37"/>
      <c r="L8" s="37"/>
      <c r="M8" s="37"/>
      <c r="N8" s="37"/>
    </row>
    <row r="9" spans="1:14" x14ac:dyDescent="0.35">
      <c r="A9" s="37"/>
      <c r="B9" s="191"/>
      <c r="C9" s="92" t="s">
        <v>150</v>
      </c>
      <c r="D9" s="106" t="s">
        <v>204</v>
      </c>
      <c r="E9" s="37"/>
      <c r="F9" s="37"/>
      <c r="G9" s="37"/>
      <c r="H9" s="37"/>
      <c r="I9" s="37"/>
      <c r="J9" s="37"/>
      <c r="K9" s="37"/>
      <c r="L9" s="37"/>
      <c r="M9" s="37"/>
      <c r="N9" s="37"/>
    </row>
    <row r="10" spans="1:14" x14ac:dyDescent="0.35">
      <c r="A10" s="37"/>
      <c r="B10" s="191"/>
      <c r="C10" s="92" t="s">
        <v>151</v>
      </c>
      <c r="D10" s="106" t="s">
        <v>204</v>
      </c>
      <c r="E10" s="37"/>
      <c r="F10" s="37"/>
      <c r="G10" s="37"/>
      <c r="H10" s="37"/>
      <c r="I10" s="37"/>
      <c r="J10" s="37"/>
      <c r="K10" s="37"/>
      <c r="L10" s="37"/>
      <c r="M10" s="37"/>
      <c r="N10" s="37"/>
    </row>
    <row r="11" spans="1:14" ht="13.5" customHeight="1" x14ac:dyDescent="0.35">
      <c r="A11" s="37"/>
      <c r="B11" s="191"/>
      <c r="C11" s="92" t="s">
        <v>152</v>
      </c>
      <c r="D11" s="106" t="s">
        <v>204</v>
      </c>
      <c r="E11" s="37"/>
      <c r="F11" s="37"/>
      <c r="G11" s="37"/>
      <c r="H11" s="37"/>
      <c r="I11" s="37"/>
      <c r="J11" s="37"/>
      <c r="K11" s="37"/>
      <c r="L11" s="37"/>
      <c r="M11" s="37"/>
      <c r="N11" s="37"/>
    </row>
    <row r="12" spans="1:14" x14ac:dyDescent="0.35">
      <c r="A12" s="37"/>
      <c r="B12" s="191"/>
      <c r="C12" s="92" t="s">
        <v>153</v>
      </c>
      <c r="D12" s="106" t="s">
        <v>204</v>
      </c>
      <c r="E12" s="37"/>
      <c r="F12" s="37"/>
      <c r="G12" s="37"/>
      <c r="H12" s="37"/>
      <c r="I12" s="37"/>
      <c r="J12" s="37"/>
      <c r="K12" s="37"/>
      <c r="L12" s="37"/>
      <c r="M12" s="37"/>
      <c r="N12" s="37"/>
    </row>
    <row r="13" spans="1:14" ht="5.65" customHeight="1" x14ac:dyDescent="0.35">
      <c r="A13" s="37"/>
      <c r="B13" s="61"/>
      <c r="C13" s="62"/>
      <c r="D13" s="151"/>
      <c r="E13" s="37"/>
      <c r="F13" s="37"/>
      <c r="G13" s="37"/>
      <c r="H13" s="37"/>
      <c r="I13" s="37"/>
      <c r="J13" s="37"/>
      <c r="K13" s="37"/>
      <c r="L13" s="37"/>
      <c r="M13" s="37"/>
      <c r="N13" s="37"/>
    </row>
    <row r="14" spans="1:14" ht="25" x14ac:dyDescent="0.35">
      <c r="A14" s="37"/>
      <c r="B14" s="191" t="s">
        <v>222</v>
      </c>
      <c r="C14" s="92" t="s">
        <v>154</v>
      </c>
      <c r="D14" s="106" t="s">
        <v>204</v>
      </c>
      <c r="E14" s="37"/>
      <c r="F14" s="37"/>
      <c r="G14" s="37"/>
      <c r="H14" s="37"/>
      <c r="I14" s="37"/>
      <c r="J14" s="37"/>
      <c r="K14" s="37"/>
      <c r="L14" s="37"/>
      <c r="M14" s="37"/>
      <c r="N14" s="37"/>
    </row>
    <row r="15" spans="1:14" x14ac:dyDescent="0.35">
      <c r="A15" s="37"/>
      <c r="B15" s="191"/>
      <c r="C15" s="92" t="s">
        <v>155</v>
      </c>
      <c r="D15" s="105" t="s">
        <v>204</v>
      </c>
      <c r="E15" s="37"/>
      <c r="F15" s="37"/>
      <c r="G15" s="37"/>
      <c r="H15" s="37"/>
      <c r="I15" s="37"/>
      <c r="J15" s="37"/>
      <c r="K15" s="37"/>
      <c r="L15" s="37"/>
      <c r="M15" s="37"/>
      <c r="N15" s="37"/>
    </row>
    <row r="16" spans="1:14" x14ac:dyDescent="0.35">
      <c r="A16" s="37"/>
      <c r="B16" s="191"/>
      <c r="C16" s="92" t="s">
        <v>156</v>
      </c>
      <c r="D16" s="105" t="s">
        <v>219</v>
      </c>
      <c r="E16" s="37"/>
      <c r="F16" s="37"/>
      <c r="G16" s="37"/>
      <c r="H16" s="37"/>
      <c r="I16" s="37"/>
      <c r="J16" s="37"/>
      <c r="K16" s="37"/>
      <c r="L16" s="37"/>
      <c r="M16" s="37"/>
      <c r="N16" s="37"/>
    </row>
    <row r="17" spans="1:14" ht="5.65" customHeight="1" x14ac:dyDescent="0.35">
      <c r="A17" s="37"/>
      <c r="B17" s="61"/>
      <c r="C17" s="62"/>
      <c r="D17" s="151"/>
      <c r="E17" s="37"/>
      <c r="F17" s="37"/>
      <c r="G17" s="37"/>
      <c r="H17" s="37"/>
      <c r="I17" s="37"/>
      <c r="J17" s="37"/>
      <c r="K17" s="37"/>
      <c r="L17" s="37"/>
      <c r="M17" s="37"/>
      <c r="N17" s="37"/>
    </row>
    <row r="18" spans="1:14" x14ac:dyDescent="0.35">
      <c r="A18" s="37"/>
      <c r="B18" s="191" t="s">
        <v>223</v>
      </c>
      <c r="C18" s="92" t="s">
        <v>157</v>
      </c>
      <c r="D18" s="106" t="s">
        <v>204</v>
      </c>
      <c r="E18" s="37"/>
      <c r="F18" s="37"/>
      <c r="G18" s="37"/>
      <c r="H18" s="37"/>
      <c r="I18" s="37"/>
      <c r="J18" s="37"/>
      <c r="K18" s="37"/>
      <c r="L18" s="37"/>
      <c r="M18" s="37"/>
      <c r="N18" s="37"/>
    </row>
    <row r="19" spans="1:14" x14ac:dyDescent="0.35">
      <c r="A19" s="37"/>
      <c r="B19" s="192"/>
      <c r="C19" s="92" t="s">
        <v>158</v>
      </c>
      <c r="D19" s="106" t="s">
        <v>204</v>
      </c>
      <c r="E19" s="37"/>
      <c r="F19" s="37"/>
      <c r="G19" s="37"/>
      <c r="H19" s="37"/>
      <c r="I19" s="37"/>
      <c r="J19" s="37"/>
      <c r="K19" s="37"/>
      <c r="L19" s="37"/>
      <c r="M19" s="37"/>
      <c r="N19" s="37"/>
    </row>
    <row r="20" spans="1:14" x14ac:dyDescent="0.35">
      <c r="A20" s="37"/>
      <c r="B20" s="192"/>
      <c r="C20" s="92" t="s">
        <v>159</v>
      </c>
      <c r="D20" s="106" t="s">
        <v>204</v>
      </c>
      <c r="E20" s="37"/>
      <c r="F20" s="37"/>
      <c r="G20" s="37"/>
      <c r="H20" s="37"/>
      <c r="I20" s="37"/>
      <c r="J20" s="37"/>
      <c r="K20" s="37"/>
      <c r="L20" s="37"/>
      <c r="M20" s="37"/>
      <c r="N20" s="37"/>
    </row>
    <row r="21" spans="1:14" x14ac:dyDescent="0.35">
      <c r="A21" s="37"/>
      <c r="B21" s="192"/>
      <c r="C21" s="92" t="s">
        <v>160</v>
      </c>
      <c r="D21" s="106" t="s">
        <v>204</v>
      </c>
      <c r="E21" s="37"/>
      <c r="F21" s="37"/>
      <c r="G21" s="37"/>
      <c r="H21" s="37"/>
      <c r="I21" s="37"/>
      <c r="J21" s="37"/>
      <c r="K21" s="37"/>
      <c r="L21" s="37"/>
      <c r="M21" s="37"/>
      <c r="N21" s="37"/>
    </row>
    <row r="22" spans="1:14" x14ac:dyDescent="0.35">
      <c r="A22" s="37"/>
      <c r="B22" s="192"/>
      <c r="C22" s="92" t="s">
        <v>161</v>
      </c>
      <c r="D22" s="106" t="s">
        <v>204</v>
      </c>
      <c r="E22" s="37"/>
      <c r="F22" s="37"/>
      <c r="G22" s="37"/>
      <c r="H22" s="37"/>
      <c r="I22" s="37"/>
      <c r="J22" s="37"/>
      <c r="K22" s="37"/>
      <c r="L22" s="37"/>
      <c r="M22" s="37"/>
      <c r="N22" s="37"/>
    </row>
    <row r="23" spans="1:14" x14ac:dyDescent="0.35">
      <c r="A23" s="37"/>
      <c r="B23" s="192"/>
      <c r="C23" s="92" t="s">
        <v>162</v>
      </c>
      <c r="D23" s="106" t="s">
        <v>204</v>
      </c>
      <c r="E23" s="37"/>
      <c r="F23" s="37"/>
      <c r="G23" s="37"/>
      <c r="H23" s="37"/>
      <c r="I23" s="37"/>
      <c r="J23" s="37"/>
      <c r="K23" s="37"/>
      <c r="L23" s="37"/>
      <c r="M23" s="37"/>
      <c r="N23" s="37"/>
    </row>
    <row r="24" spans="1:14" x14ac:dyDescent="0.35">
      <c r="A24" s="37"/>
      <c r="B24" s="192"/>
      <c r="C24" s="92" t="s">
        <v>163</v>
      </c>
      <c r="D24" s="106" t="s">
        <v>204</v>
      </c>
      <c r="E24" s="37"/>
      <c r="F24" s="37"/>
      <c r="G24" s="37"/>
      <c r="H24" s="37"/>
      <c r="I24" s="37"/>
      <c r="J24" s="37"/>
      <c r="K24" s="37"/>
      <c r="L24" s="37"/>
      <c r="M24" s="37"/>
      <c r="N24" s="37"/>
    </row>
    <row r="25" spans="1:14" x14ac:dyDescent="0.35">
      <c r="A25" s="37"/>
      <c r="B25" s="192"/>
      <c r="C25" s="92" t="s">
        <v>164</v>
      </c>
      <c r="D25" s="106" t="s">
        <v>204</v>
      </c>
      <c r="E25" s="37"/>
      <c r="F25" s="37"/>
      <c r="G25" s="37"/>
      <c r="H25" s="37"/>
      <c r="I25" s="37"/>
      <c r="J25" s="37"/>
      <c r="K25" s="37"/>
      <c r="L25" s="37"/>
      <c r="M25" s="37"/>
      <c r="N25" s="37"/>
    </row>
    <row r="26" spans="1:14" x14ac:dyDescent="0.35">
      <c r="A26" s="37"/>
      <c r="B26" s="192"/>
      <c r="C26" s="92" t="s">
        <v>165</v>
      </c>
      <c r="D26" s="106" t="s">
        <v>204</v>
      </c>
      <c r="E26" s="37"/>
      <c r="F26" s="37"/>
      <c r="G26" s="37"/>
      <c r="H26" s="37"/>
      <c r="I26" s="37"/>
      <c r="J26" s="37"/>
      <c r="K26" s="37"/>
      <c r="L26" s="37"/>
      <c r="M26" s="37"/>
      <c r="N26" s="37"/>
    </row>
    <row r="27" spans="1:14" x14ac:dyDescent="0.35">
      <c r="A27" s="37"/>
      <c r="B27" s="192"/>
      <c r="C27" s="92" t="s">
        <v>166</v>
      </c>
      <c r="D27" s="106" t="s">
        <v>204</v>
      </c>
      <c r="E27" s="37"/>
      <c r="F27" s="37"/>
      <c r="G27" s="37"/>
      <c r="H27" s="37"/>
      <c r="I27" s="37"/>
      <c r="J27" s="37"/>
      <c r="K27" s="37"/>
      <c r="L27" s="37"/>
      <c r="M27" s="37"/>
      <c r="N27" s="37"/>
    </row>
    <row r="28" spans="1:14" ht="5.65" customHeight="1" x14ac:dyDescent="0.35">
      <c r="A28" s="37"/>
      <c r="B28" s="61"/>
      <c r="C28" s="62"/>
      <c r="D28" s="151"/>
      <c r="E28" s="37"/>
      <c r="F28" s="37"/>
      <c r="G28" s="37"/>
      <c r="H28" s="37"/>
      <c r="I28" s="37"/>
      <c r="J28" s="37"/>
      <c r="K28" s="37"/>
      <c r="L28" s="37"/>
      <c r="M28" s="37"/>
      <c r="N28" s="37"/>
    </row>
    <row r="29" spans="1:14" x14ac:dyDescent="0.35">
      <c r="A29" s="37"/>
      <c r="B29" s="191" t="s">
        <v>224</v>
      </c>
      <c r="C29" s="92" t="s">
        <v>167</v>
      </c>
      <c r="D29" s="106" t="s">
        <v>204</v>
      </c>
      <c r="E29" s="37"/>
      <c r="F29" s="37"/>
      <c r="G29" s="37"/>
      <c r="H29" s="37"/>
      <c r="I29" s="37"/>
      <c r="J29" s="37"/>
      <c r="K29" s="37"/>
      <c r="L29" s="37"/>
      <c r="M29" s="37"/>
      <c r="N29" s="37"/>
    </row>
    <row r="30" spans="1:14" ht="25" x14ac:dyDescent="0.35">
      <c r="A30" s="37"/>
      <c r="B30" s="192"/>
      <c r="C30" s="92" t="s">
        <v>168</v>
      </c>
      <c r="D30" s="106" t="s">
        <v>207</v>
      </c>
      <c r="E30" s="37"/>
      <c r="F30" s="37"/>
      <c r="G30" s="37"/>
      <c r="H30" s="37"/>
      <c r="I30" s="37"/>
      <c r="J30" s="37"/>
      <c r="K30" s="37"/>
      <c r="L30" s="37"/>
      <c r="M30" s="37"/>
      <c r="N30" s="37"/>
    </row>
    <row r="31" spans="1:14" ht="25" x14ac:dyDescent="0.35">
      <c r="A31" s="37"/>
      <c r="B31" s="192"/>
      <c r="C31" s="92" t="s">
        <v>169</v>
      </c>
      <c r="D31" s="106" t="s">
        <v>205</v>
      </c>
      <c r="E31" s="37"/>
      <c r="F31" s="37"/>
      <c r="G31" s="37"/>
      <c r="H31" s="37"/>
      <c r="I31" s="37"/>
      <c r="J31" s="37"/>
      <c r="K31" s="37"/>
      <c r="L31" s="37"/>
      <c r="M31" s="37"/>
      <c r="N31" s="37"/>
    </row>
    <row r="32" spans="1:14" x14ac:dyDescent="0.35">
      <c r="A32" s="37"/>
      <c r="B32" s="192"/>
      <c r="C32" s="92" t="s">
        <v>170</v>
      </c>
      <c r="D32" s="106" t="s">
        <v>205</v>
      </c>
      <c r="E32" s="37"/>
      <c r="F32" s="37"/>
      <c r="G32" s="37"/>
      <c r="H32" s="37"/>
      <c r="I32" s="37"/>
      <c r="J32" s="37"/>
      <c r="K32" s="37"/>
      <c r="L32" s="37"/>
      <c r="M32" s="37"/>
      <c r="N32" s="37"/>
    </row>
    <row r="33" spans="1:14" x14ac:dyDescent="0.35">
      <c r="A33" s="37"/>
      <c r="B33" s="192"/>
      <c r="C33" s="92" t="s">
        <v>171</v>
      </c>
      <c r="D33" s="106" t="s">
        <v>205</v>
      </c>
      <c r="E33" s="37"/>
      <c r="F33" s="37"/>
      <c r="G33" s="37"/>
      <c r="H33" s="37"/>
      <c r="I33" s="37"/>
      <c r="J33" s="37"/>
      <c r="K33" s="37"/>
      <c r="L33" s="37"/>
      <c r="M33" s="37"/>
      <c r="N33" s="37"/>
    </row>
    <row r="34" spans="1:14" x14ac:dyDescent="0.35">
      <c r="A34" s="37"/>
      <c r="B34" s="192"/>
      <c r="C34" s="92" t="s">
        <v>172</v>
      </c>
      <c r="D34" s="106" t="s">
        <v>205</v>
      </c>
      <c r="E34" s="37"/>
      <c r="F34" s="37"/>
      <c r="G34" s="37"/>
      <c r="H34" s="37"/>
      <c r="I34" s="37"/>
      <c r="J34" s="37"/>
      <c r="K34" s="37"/>
      <c r="L34" s="37"/>
      <c r="M34" s="37"/>
      <c r="N34" s="37"/>
    </row>
    <row r="35" spans="1:14" x14ac:dyDescent="0.35">
      <c r="A35" s="37"/>
      <c r="B35" s="192"/>
      <c r="C35" s="92" t="s">
        <v>173</v>
      </c>
      <c r="D35" s="106" t="s">
        <v>205</v>
      </c>
      <c r="E35" s="37"/>
      <c r="F35" s="37"/>
      <c r="G35" s="37"/>
      <c r="H35" s="37"/>
      <c r="I35" s="37"/>
      <c r="J35" s="37"/>
      <c r="K35" s="37"/>
      <c r="L35" s="37"/>
      <c r="M35" s="37"/>
      <c r="N35" s="37"/>
    </row>
    <row r="36" spans="1:14" ht="37.5" x14ac:dyDescent="0.35">
      <c r="A36" s="37"/>
      <c r="B36" s="192"/>
      <c r="C36" s="92" t="s">
        <v>174</v>
      </c>
      <c r="D36" s="105" t="str">
        <f>'Pomocný_bude skryt'!L43</f>
        <v>0,1 běžného úvazku na 3 měsíce = 52 hodin</v>
      </c>
      <c r="E36" s="37"/>
      <c r="F36" s="37"/>
      <c r="G36" s="37"/>
      <c r="H36" s="37"/>
      <c r="I36" s="37"/>
      <c r="J36" s="37"/>
      <c r="K36" s="37"/>
      <c r="L36" s="37"/>
      <c r="M36" s="37"/>
      <c r="N36" s="37"/>
    </row>
    <row r="37" spans="1:14" x14ac:dyDescent="0.35">
      <c r="A37" s="37"/>
      <c r="B37" s="192"/>
      <c r="C37" s="92" t="s">
        <v>175</v>
      </c>
      <c r="D37" s="106" t="s">
        <v>205</v>
      </c>
      <c r="E37" s="37"/>
      <c r="F37" s="37"/>
      <c r="G37" s="37"/>
      <c r="H37" s="37"/>
      <c r="I37" s="37"/>
      <c r="J37" s="37"/>
      <c r="K37" s="37"/>
      <c r="L37" s="37"/>
      <c r="M37" s="37"/>
      <c r="N37" s="37"/>
    </row>
    <row r="38" spans="1:14" ht="5.65" customHeight="1" x14ac:dyDescent="0.35">
      <c r="A38" s="37"/>
      <c r="B38" s="61"/>
      <c r="C38" s="62"/>
      <c r="D38" s="151"/>
      <c r="E38" s="37"/>
      <c r="F38" s="37"/>
      <c r="G38" s="37"/>
      <c r="H38" s="37"/>
      <c r="I38" s="37"/>
      <c r="J38" s="37"/>
      <c r="K38" s="37"/>
      <c r="L38" s="37"/>
      <c r="M38" s="37"/>
      <c r="N38" s="37"/>
    </row>
    <row r="39" spans="1:14" x14ac:dyDescent="0.35">
      <c r="A39" s="37"/>
      <c r="B39" s="191" t="s">
        <v>229</v>
      </c>
      <c r="C39" s="92" t="s">
        <v>176</v>
      </c>
      <c r="D39" s="106" t="s">
        <v>206</v>
      </c>
      <c r="E39" s="37"/>
      <c r="F39" s="37"/>
      <c r="G39" s="37"/>
      <c r="H39" s="37"/>
      <c r="I39" s="37"/>
      <c r="J39" s="37"/>
      <c r="K39" s="37"/>
      <c r="L39" s="37"/>
      <c r="M39" s="37"/>
      <c r="N39" s="37"/>
    </row>
    <row r="40" spans="1:14" x14ac:dyDescent="0.35">
      <c r="A40" s="37"/>
      <c r="B40" s="192"/>
      <c r="C40" s="92" t="s">
        <v>177</v>
      </c>
      <c r="D40" s="106" t="s">
        <v>206</v>
      </c>
      <c r="E40" s="37"/>
      <c r="F40" s="37"/>
      <c r="G40" s="37"/>
      <c r="H40" s="37"/>
      <c r="I40" s="37"/>
      <c r="J40" s="37"/>
      <c r="K40" s="37"/>
      <c r="L40" s="37"/>
      <c r="M40" s="37"/>
      <c r="N40" s="37"/>
    </row>
    <row r="41" spans="1:14" x14ac:dyDescent="0.35">
      <c r="A41" s="37"/>
      <c r="B41" s="192"/>
      <c r="C41" s="92" t="s">
        <v>178</v>
      </c>
      <c r="D41" s="106" t="s">
        <v>206</v>
      </c>
      <c r="E41" s="37"/>
      <c r="F41" s="37"/>
      <c r="G41" s="37"/>
      <c r="H41" s="37"/>
      <c r="I41" s="37"/>
      <c r="J41" s="37"/>
      <c r="K41" s="37"/>
      <c r="L41" s="37"/>
      <c r="M41" s="37"/>
      <c r="N41" s="37"/>
    </row>
    <row r="42" spans="1:14" x14ac:dyDescent="0.35">
      <c r="A42" s="37"/>
      <c r="B42" s="192"/>
      <c r="C42" s="92" t="s">
        <v>179</v>
      </c>
      <c r="D42" s="106" t="s">
        <v>206</v>
      </c>
      <c r="E42" s="37"/>
      <c r="F42" s="37"/>
      <c r="G42" s="37"/>
      <c r="H42" s="37"/>
      <c r="I42" s="37"/>
      <c r="J42" s="37"/>
      <c r="K42" s="37"/>
      <c r="L42" s="37"/>
      <c r="M42" s="37"/>
      <c r="N42" s="37"/>
    </row>
    <row r="43" spans="1:14" x14ac:dyDescent="0.35">
      <c r="A43" s="37"/>
      <c r="B43" s="192"/>
      <c r="C43" s="92" t="s">
        <v>180</v>
      </c>
      <c r="D43" s="106" t="s">
        <v>206</v>
      </c>
      <c r="E43" s="37"/>
      <c r="F43" s="37"/>
      <c r="G43" s="37"/>
      <c r="H43" s="37"/>
      <c r="I43" s="37"/>
      <c r="J43" s="37"/>
      <c r="K43" s="37"/>
      <c r="L43" s="37"/>
      <c r="M43" s="37"/>
      <c r="N43" s="37"/>
    </row>
    <row r="44" spans="1:14" ht="5.65" customHeight="1" x14ac:dyDescent="0.35">
      <c r="A44" s="37"/>
      <c r="B44" s="61"/>
      <c r="C44" s="62"/>
      <c r="D44" s="151"/>
      <c r="E44" s="37"/>
      <c r="F44" s="37"/>
      <c r="G44" s="37"/>
      <c r="H44" s="37"/>
      <c r="I44" s="37"/>
      <c r="J44" s="37"/>
      <c r="K44" s="37"/>
      <c r="L44" s="37"/>
      <c r="M44" s="37"/>
      <c r="N44" s="37"/>
    </row>
    <row r="45" spans="1:14" x14ac:dyDescent="0.35">
      <c r="A45" s="37"/>
      <c r="B45" s="191" t="s">
        <v>225</v>
      </c>
      <c r="C45" s="92" t="s">
        <v>181</v>
      </c>
      <c r="D45" s="106" t="s">
        <v>204</v>
      </c>
      <c r="E45" s="37"/>
      <c r="F45" s="37"/>
      <c r="G45" s="37"/>
      <c r="H45" s="37"/>
      <c r="I45" s="37"/>
      <c r="J45" s="37"/>
      <c r="K45" s="37"/>
      <c r="L45" s="37"/>
      <c r="M45" s="37"/>
      <c r="N45" s="37"/>
    </row>
    <row r="46" spans="1:14" ht="25" x14ac:dyDescent="0.35">
      <c r="A46" s="37"/>
      <c r="B46" s="192"/>
      <c r="C46" s="92" t="s">
        <v>182</v>
      </c>
      <c r="D46" s="106" t="s">
        <v>204</v>
      </c>
      <c r="E46" s="37"/>
      <c r="F46" s="37"/>
      <c r="G46" s="37"/>
      <c r="H46" s="37"/>
      <c r="I46" s="37"/>
      <c r="J46" s="37"/>
      <c r="K46" s="37"/>
      <c r="L46" s="37"/>
      <c r="M46" s="37"/>
      <c r="N46" s="37"/>
    </row>
    <row r="47" spans="1:14" x14ac:dyDescent="0.35">
      <c r="A47" s="37"/>
      <c r="B47" s="192"/>
      <c r="C47" s="92" t="s">
        <v>183</v>
      </c>
      <c r="D47" s="106" t="s">
        <v>204</v>
      </c>
      <c r="E47" s="37"/>
      <c r="F47" s="37"/>
      <c r="G47" s="37"/>
      <c r="H47" s="37"/>
      <c r="I47" s="37"/>
      <c r="J47" s="37"/>
      <c r="K47" s="37"/>
      <c r="L47" s="37"/>
      <c r="M47" s="37"/>
      <c r="N47" s="37"/>
    </row>
    <row r="48" spans="1:14" ht="25" x14ac:dyDescent="0.35">
      <c r="A48" s="37"/>
      <c r="B48" s="192"/>
      <c r="C48" s="92" t="s">
        <v>184</v>
      </c>
      <c r="D48" s="106" t="s">
        <v>204</v>
      </c>
      <c r="E48" s="37"/>
      <c r="F48" s="37"/>
      <c r="G48" s="37"/>
      <c r="H48" s="37"/>
      <c r="I48" s="37"/>
      <c r="J48" s="37"/>
      <c r="K48" s="37"/>
      <c r="L48" s="37"/>
      <c r="M48" s="37"/>
      <c r="N48" s="37"/>
    </row>
    <row r="49" spans="1:14" x14ac:dyDescent="0.35">
      <c r="A49" s="37"/>
      <c r="B49" s="192"/>
      <c r="C49" s="92" t="s">
        <v>185</v>
      </c>
      <c r="D49" s="106" t="s">
        <v>204</v>
      </c>
      <c r="E49" s="37"/>
      <c r="F49" s="37"/>
      <c r="G49" s="37"/>
      <c r="H49" s="37"/>
      <c r="I49" s="37"/>
      <c r="J49" s="37"/>
      <c r="K49" s="37"/>
      <c r="L49" s="37"/>
      <c r="M49" s="37"/>
      <c r="N49" s="37"/>
    </row>
    <row r="50" spans="1:14" x14ac:dyDescent="0.35">
      <c r="A50" s="37"/>
      <c r="B50" s="192"/>
      <c r="C50" s="92" t="s">
        <v>186</v>
      </c>
      <c r="D50" s="106" t="s">
        <v>204</v>
      </c>
      <c r="E50" s="37"/>
      <c r="F50" s="37"/>
      <c r="G50" s="37"/>
      <c r="H50" s="37"/>
      <c r="I50" s="37"/>
      <c r="J50" s="37"/>
      <c r="K50" s="37"/>
      <c r="L50" s="37"/>
      <c r="M50" s="37"/>
      <c r="N50" s="37"/>
    </row>
    <row r="51" spans="1:14" ht="5.65" customHeight="1" x14ac:dyDescent="0.35">
      <c r="A51" s="37"/>
      <c r="B51" s="61"/>
      <c r="C51" s="62"/>
      <c r="D51" s="151"/>
      <c r="E51" s="37"/>
      <c r="F51" s="37"/>
      <c r="G51" s="37"/>
      <c r="H51" s="37"/>
      <c r="I51" s="37"/>
      <c r="J51" s="37"/>
      <c r="K51" s="37"/>
      <c r="L51" s="37"/>
      <c r="M51" s="37"/>
      <c r="N51" s="37"/>
    </row>
    <row r="52" spans="1:14" x14ac:dyDescent="0.35">
      <c r="A52" s="37"/>
      <c r="B52" s="191" t="s">
        <v>226</v>
      </c>
      <c r="C52" s="92" t="s">
        <v>187</v>
      </c>
      <c r="D52" s="106" t="s">
        <v>204</v>
      </c>
      <c r="E52" s="37"/>
      <c r="F52" s="37"/>
      <c r="G52" s="37"/>
      <c r="H52" s="37"/>
      <c r="I52" s="37"/>
      <c r="J52" s="37"/>
      <c r="K52" s="37"/>
      <c r="L52" s="37"/>
      <c r="M52" s="37"/>
      <c r="N52" s="37"/>
    </row>
    <row r="53" spans="1:14" x14ac:dyDescent="0.35">
      <c r="A53" s="37"/>
      <c r="B53" s="192"/>
      <c r="C53" s="92" t="s">
        <v>188</v>
      </c>
      <c r="D53" s="106" t="s">
        <v>206</v>
      </c>
      <c r="E53" s="37"/>
      <c r="F53" s="37"/>
      <c r="G53" s="37"/>
      <c r="H53" s="37"/>
      <c r="I53" s="37"/>
      <c r="J53" s="37"/>
      <c r="K53" s="37"/>
      <c r="L53" s="37"/>
      <c r="M53" s="37"/>
      <c r="N53" s="37"/>
    </row>
    <row r="54" spans="1:14" x14ac:dyDescent="0.35">
      <c r="A54" s="37"/>
      <c r="B54" s="192"/>
      <c r="C54" s="92" t="s">
        <v>189</v>
      </c>
      <c r="D54" s="106" t="s">
        <v>204</v>
      </c>
      <c r="E54" s="37"/>
      <c r="F54" s="37"/>
      <c r="G54" s="37"/>
      <c r="H54" s="37"/>
      <c r="I54" s="37"/>
      <c r="J54" s="37"/>
      <c r="K54" s="37"/>
      <c r="L54" s="37"/>
      <c r="M54" s="37"/>
      <c r="N54" s="37"/>
    </row>
    <row r="55" spans="1:14" x14ac:dyDescent="0.35">
      <c r="A55" s="37"/>
      <c r="B55" s="192"/>
      <c r="C55" s="92" t="s">
        <v>190</v>
      </c>
      <c r="D55" s="106" t="s">
        <v>204</v>
      </c>
      <c r="E55" s="37"/>
      <c r="F55" s="37"/>
      <c r="G55" s="37"/>
      <c r="H55" s="37"/>
      <c r="I55" s="37"/>
      <c r="J55" s="37"/>
      <c r="K55" s="37"/>
      <c r="L55" s="37"/>
      <c r="M55" s="37"/>
      <c r="N55" s="37"/>
    </row>
    <row r="56" spans="1:14" x14ac:dyDescent="0.35">
      <c r="A56" s="37"/>
      <c r="B56" s="192"/>
      <c r="C56" s="92" t="s">
        <v>191</v>
      </c>
      <c r="D56" s="106" t="s">
        <v>204</v>
      </c>
      <c r="E56" s="37"/>
      <c r="F56" s="37"/>
      <c r="G56" s="37"/>
      <c r="H56" s="37"/>
      <c r="I56" s="37"/>
      <c r="J56" s="37"/>
      <c r="K56" s="37"/>
      <c r="L56" s="37"/>
      <c r="M56" s="37"/>
      <c r="N56" s="37"/>
    </row>
    <row r="57" spans="1:14" x14ac:dyDescent="0.35">
      <c r="A57" s="37"/>
      <c r="B57" s="192"/>
      <c r="C57" s="92" t="s">
        <v>192</v>
      </c>
      <c r="D57" s="106" t="s">
        <v>206</v>
      </c>
      <c r="E57" s="37"/>
      <c r="F57" s="37"/>
      <c r="G57" s="37"/>
      <c r="H57" s="37"/>
      <c r="I57" s="37"/>
      <c r="J57" s="37"/>
      <c r="K57" s="37"/>
      <c r="L57" s="37"/>
      <c r="M57" s="37"/>
      <c r="N57" s="37"/>
    </row>
    <row r="58" spans="1:14" x14ac:dyDescent="0.35">
      <c r="A58" s="37"/>
      <c r="B58" s="192"/>
      <c r="C58" s="92" t="s">
        <v>193</v>
      </c>
      <c r="D58" s="106" t="s">
        <v>204</v>
      </c>
      <c r="E58" s="37"/>
      <c r="F58" s="37"/>
      <c r="G58" s="37"/>
      <c r="H58" s="37"/>
      <c r="I58" s="37"/>
      <c r="J58" s="37"/>
      <c r="K58" s="37"/>
      <c r="L58" s="37"/>
      <c r="M58" s="37"/>
      <c r="N58" s="37"/>
    </row>
    <row r="59" spans="1:14" ht="15" customHeight="1" x14ac:dyDescent="0.35">
      <c r="A59" s="37"/>
      <c r="B59" s="192"/>
      <c r="C59" s="92" t="s">
        <v>194</v>
      </c>
      <c r="D59" s="106" t="s">
        <v>204</v>
      </c>
      <c r="E59" s="37"/>
      <c r="F59" s="37"/>
      <c r="G59" s="37"/>
      <c r="H59" s="37"/>
      <c r="I59" s="37"/>
      <c r="J59" s="37"/>
      <c r="K59" s="37"/>
      <c r="L59" s="37"/>
      <c r="M59" s="37"/>
      <c r="N59" s="37"/>
    </row>
    <row r="60" spans="1:14" x14ac:dyDescent="0.35">
      <c r="A60" s="37"/>
      <c r="B60" s="192"/>
      <c r="C60" s="92" t="s">
        <v>195</v>
      </c>
      <c r="D60" s="106" t="s">
        <v>204</v>
      </c>
      <c r="E60" s="37"/>
      <c r="F60" s="37"/>
      <c r="G60" s="37"/>
      <c r="H60" s="37"/>
      <c r="I60" s="37"/>
      <c r="J60" s="37"/>
      <c r="K60" s="37"/>
      <c r="L60" s="37"/>
      <c r="M60" s="37"/>
      <c r="N60" s="37"/>
    </row>
    <row r="61" spans="1:14" ht="25" x14ac:dyDescent="0.35">
      <c r="A61" s="37"/>
      <c r="B61" s="192"/>
      <c r="C61" s="92" t="s">
        <v>196</v>
      </c>
      <c r="D61" s="106" t="s">
        <v>204</v>
      </c>
      <c r="E61" s="37"/>
      <c r="F61" s="37"/>
      <c r="G61" s="37"/>
      <c r="H61" s="37"/>
      <c r="I61" s="37"/>
      <c r="J61" s="37"/>
      <c r="K61" s="37"/>
      <c r="L61" s="37"/>
      <c r="M61" s="37"/>
      <c r="N61" s="37"/>
    </row>
    <row r="62" spans="1:14" x14ac:dyDescent="0.35">
      <c r="A62" s="37"/>
      <c r="B62" s="192"/>
      <c r="C62" s="92" t="s">
        <v>197</v>
      </c>
      <c r="D62" s="106" t="s">
        <v>204</v>
      </c>
      <c r="E62" s="37"/>
      <c r="F62" s="37"/>
      <c r="G62" s="37"/>
      <c r="H62" s="37"/>
      <c r="I62" s="37"/>
      <c r="J62" s="37"/>
      <c r="K62" s="37"/>
      <c r="L62" s="37"/>
      <c r="M62" s="37"/>
      <c r="N62" s="37"/>
    </row>
    <row r="63" spans="1:14" ht="5.65" customHeight="1" x14ac:dyDescent="0.35">
      <c r="A63" s="37"/>
      <c r="B63" s="61"/>
      <c r="C63" s="62"/>
      <c r="D63" s="151"/>
      <c r="E63" s="37"/>
      <c r="F63" s="37"/>
      <c r="G63" s="37"/>
      <c r="H63" s="37"/>
      <c r="I63" s="37"/>
      <c r="J63" s="37"/>
      <c r="K63" s="37"/>
      <c r="L63" s="37"/>
      <c r="M63" s="37"/>
      <c r="N63" s="37"/>
    </row>
    <row r="64" spans="1:14" ht="16.5" customHeight="1" x14ac:dyDescent="0.35">
      <c r="A64" s="37"/>
      <c r="B64" s="193" t="s">
        <v>227</v>
      </c>
      <c r="C64" s="92" t="s">
        <v>198</v>
      </c>
      <c r="D64" s="106" t="s">
        <v>205</v>
      </c>
      <c r="E64" s="37"/>
      <c r="F64" s="37"/>
      <c r="G64" s="37"/>
      <c r="H64" s="37"/>
      <c r="I64" s="37"/>
      <c r="J64" s="37"/>
      <c r="K64" s="37"/>
      <c r="L64" s="37"/>
      <c r="M64" s="37"/>
      <c r="N64" s="37"/>
    </row>
    <row r="65" spans="1:14" ht="25" x14ac:dyDescent="0.35">
      <c r="A65" s="37"/>
      <c r="B65" s="194"/>
      <c r="C65" s="92" t="s">
        <v>199</v>
      </c>
      <c r="D65" s="106" t="s">
        <v>204</v>
      </c>
      <c r="E65" s="37"/>
      <c r="F65" s="37"/>
      <c r="G65" s="37"/>
      <c r="H65" s="37"/>
      <c r="I65" s="37"/>
      <c r="J65" s="37"/>
      <c r="K65" s="37"/>
      <c r="L65" s="37"/>
      <c r="M65" s="37"/>
      <c r="N65" s="37"/>
    </row>
    <row r="66" spans="1:14" x14ac:dyDescent="0.35">
      <c r="A66" s="37"/>
      <c r="B66" s="194"/>
      <c r="C66" s="92" t="s">
        <v>200</v>
      </c>
      <c r="D66" s="106" t="s">
        <v>204</v>
      </c>
      <c r="E66" s="37"/>
      <c r="F66" s="37"/>
      <c r="G66" s="37"/>
      <c r="H66" s="37"/>
      <c r="I66" s="37"/>
      <c r="J66" s="37"/>
      <c r="K66" s="37"/>
      <c r="L66" s="37"/>
      <c r="M66" s="37"/>
      <c r="N66" s="37"/>
    </row>
    <row r="67" spans="1:14" x14ac:dyDescent="0.35">
      <c r="A67" s="37"/>
      <c r="B67" s="194"/>
      <c r="C67" s="92" t="s">
        <v>201</v>
      </c>
      <c r="D67" s="106" t="s">
        <v>204</v>
      </c>
      <c r="E67" s="37"/>
      <c r="F67" s="37"/>
      <c r="G67" s="37"/>
      <c r="H67" s="37"/>
      <c r="I67" s="37"/>
      <c r="J67" s="37"/>
      <c r="K67" s="37"/>
      <c r="L67" s="37"/>
      <c r="M67" s="37"/>
      <c r="N67" s="37"/>
    </row>
    <row r="68" spans="1:14" x14ac:dyDescent="0.35">
      <c r="A68" s="37"/>
      <c r="B68" s="195"/>
      <c r="C68" s="92" t="s">
        <v>202</v>
      </c>
      <c r="D68" s="106" t="s">
        <v>204</v>
      </c>
      <c r="E68" s="37"/>
      <c r="F68" s="37"/>
      <c r="G68" s="37"/>
      <c r="H68" s="37"/>
      <c r="I68" s="37"/>
      <c r="J68" s="37"/>
      <c r="K68" s="37"/>
      <c r="L68" s="37"/>
      <c r="M68" s="37"/>
      <c r="N68" s="37"/>
    </row>
    <row r="69" spans="1:14" ht="5.65" customHeight="1" x14ac:dyDescent="0.35">
      <c r="A69" s="37"/>
      <c r="B69" s="61"/>
      <c r="C69" s="62"/>
      <c r="D69" s="151"/>
      <c r="E69" s="37"/>
      <c r="F69" s="37"/>
      <c r="G69" s="37"/>
      <c r="H69" s="37"/>
      <c r="I69" s="37"/>
      <c r="J69" s="37"/>
      <c r="K69" s="37"/>
      <c r="L69" s="37"/>
      <c r="M69" s="37"/>
      <c r="N69" s="37"/>
    </row>
    <row r="70" spans="1:14" x14ac:dyDescent="0.35">
      <c r="A70" s="37"/>
      <c r="B70" s="93" t="s">
        <v>148</v>
      </c>
      <c r="C70" s="92" t="s">
        <v>203</v>
      </c>
      <c r="D70" s="106" t="s">
        <v>204</v>
      </c>
      <c r="E70" s="37"/>
      <c r="F70" s="37"/>
      <c r="G70" s="37"/>
      <c r="H70" s="37"/>
      <c r="I70" s="37"/>
      <c r="J70" s="37"/>
      <c r="K70" s="37"/>
      <c r="L70" s="37"/>
      <c r="M70" s="37"/>
      <c r="N70" s="37"/>
    </row>
    <row r="71" spans="1:14" x14ac:dyDescent="0.35">
      <c r="A71" s="37"/>
      <c r="B71" s="52"/>
      <c r="C71" s="54"/>
      <c r="D71" s="1"/>
      <c r="E71" s="37"/>
      <c r="F71" s="37"/>
      <c r="G71" s="37"/>
      <c r="H71" s="37"/>
      <c r="I71" s="37"/>
      <c r="J71" s="37"/>
      <c r="K71" s="37"/>
      <c r="L71" s="37"/>
      <c r="M71" s="37"/>
      <c r="N71" s="37"/>
    </row>
    <row r="72" spans="1:14" hidden="1" x14ac:dyDescent="0.35">
      <c r="A72" s="37"/>
      <c r="B72" s="52"/>
      <c r="C72" s="54"/>
      <c r="D72" s="1"/>
      <c r="E72" s="37"/>
      <c r="F72" s="37"/>
      <c r="G72" s="37"/>
      <c r="H72" s="37"/>
      <c r="I72" s="37"/>
      <c r="J72" s="37"/>
      <c r="K72" s="37"/>
      <c r="L72" s="37"/>
      <c r="M72" s="37"/>
      <c r="N72" s="37"/>
    </row>
    <row r="73" spans="1:14" hidden="1" x14ac:dyDescent="0.35">
      <c r="A73" s="37"/>
      <c r="B73" s="52"/>
      <c r="C73" s="54"/>
      <c r="D73" s="1"/>
      <c r="E73" s="37"/>
      <c r="F73" s="37"/>
      <c r="G73" s="37"/>
      <c r="H73" s="37"/>
      <c r="I73" s="37"/>
      <c r="J73" s="37"/>
      <c r="K73" s="37"/>
      <c r="L73" s="37"/>
      <c r="M73" s="37"/>
      <c r="N73" s="37"/>
    </row>
    <row r="74" spans="1:14" hidden="1" x14ac:dyDescent="0.35">
      <c r="A74" s="37"/>
      <c r="B74" s="52"/>
      <c r="C74" s="54"/>
      <c r="D74" s="1"/>
      <c r="E74" s="37"/>
      <c r="F74" s="37"/>
      <c r="G74" s="37"/>
      <c r="H74" s="37"/>
      <c r="I74" s="37"/>
      <c r="J74" s="37"/>
      <c r="K74" s="37"/>
      <c r="L74" s="37"/>
      <c r="M74" s="37"/>
      <c r="N74" s="37"/>
    </row>
    <row r="75" spans="1:14" hidden="1" x14ac:dyDescent="0.35">
      <c r="A75" s="37"/>
      <c r="B75" s="52"/>
      <c r="C75" s="54"/>
      <c r="D75" s="1"/>
      <c r="E75" s="37"/>
      <c r="F75" s="37"/>
      <c r="G75" s="37"/>
      <c r="H75" s="37"/>
      <c r="I75" s="37"/>
      <c r="J75" s="37"/>
      <c r="K75" s="37"/>
      <c r="L75" s="37"/>
      <c r="M75" s="37"/>
      <c r="N75" s="37"/>
    </row>
    <row r="76" spans="1:14" hidden="1" x14ac:dyDescent="0.35">
      <c r="A76" s="37"/>
      <c r="B76" s="52"/>
      <c r="C76" s="54"/>
      <c r="D76" s="1"/>
      <c r="E76" s="37"/>
      <c r="F76" s="37"/>
      <c r="G76" s="37"/>
      <c r="H76" s="37"/>
      <c r="I76" s="37"/>
      <c r="J76" s="37"/>
      <c r="K76" s="37"/>
      <c r="L76" s="37"/>
      <c r="M76" s="37"/>
      <c r="N76" s="37"/>
    </row>
    <row r="77" spans="1:14" hidden="1" x14ac:dyDescent="0.35">
      <c r="A77" s="37"/>
      <c r="B77" s="52"/>
      <c r="C77" s="54"/>
      <c r="D77" s="1"/>
      <c r="E77" s="37"/>
      <c r="F77" s="37"/>
      <c r="G77" s="37"/>
      <c r="H77" s="37"/>
      <c r="I77" s="37"/>
      <c r="J77" s="37"/>
      <c r="K77" s="37"/>
      <c r="L77" s="37"/>
      <c r="M77" s="37"/>
      <c r="N77" s="37"/>
    </row>
    <row r="78" spans="1:14" hidden="1" x14ac:dyDescent="0.35">
      <c r="A78" s="37"/>
      <c r="B78" s="52"/>
      <c r="C78" s="54"/>
      <c r="D78" s="1"/>
      <c r="E78" s="37"/>
      <c r="F78" s="37"/>
      <c r="G78" s="37"/>
      <c r="H78" s="37"/>
      <c r="I78" s="37"/>
      <c r="J78" s="37"/>
      <c r="K78" s="37"/>
      <c r="L78" s="37"/>
      <c r="M78" s="37"/>
      <c r="N78" s="37"/>
    </row>
    <row r="79" spans="1:14" hidden="1" x14ac:dyDescent="0.35">
      <c r="A79" s="37"/>
      <c r="B79" s="52"/>
      <c r="C79" s="54"/>
      <c r="D79" s="1"/>
      <c r="E79" s="37"/>
      <c r="F79" s="37"/>
      <c r="G79" s="37"/>
      <c r="H79" s="37"/>
      <c r="I79" s="37"/>
      <c r="J79" s="37"/>
      <c r="K79" s="37"/>
      <c r="L79" s="37"/>
      <c r="M79" s="37"/>
      <c r="N79" s="37"/>
    </row>
    <row r="80" spans="1:14" hidden="1" x14ac:dyDescent="0.35">
      <c r="A80" s="37"/>
      <c r="B80" s="52"/>
      <c r="C80" s="54"/>
      <c r="D80" s="1"/>
      <c r="E80" s="37"/>
      <c r="F80" s="37"/>
      <c r="G80" s="37"/>
      <c r="H80" s="37"/>
      <c r="I80" s="37"/>
      <c r="J80" s="37"/>
      <c r="K80" s="37"/>
      <c r="L80" s="37"/>
      <c r="M80" s="37"/>
      <c r="N80" s="37"/>
    </row>
    <row r="81" spans="1:14" hidden="1" x14ac:dyDescent="0.35">
      <c r="A81" s="37"/>
      <c r="B81" s="52"/>
      <c r="C81" s="54"/>
      <c r="D81" s="1"/>
      <c r="E81" s="37"/>
      <c r="F81" s="37"/>
      <c r="G81" s="37"/>
      <c r="H81" s="37"/>
      <c r="I81" s="37"/>
      <c r="J81" s="37"/>
      <c r="K81" s="37"/>
      <c r="L81" s="37"/>
      <c r="M81" s="37"/>
      <c r="N81" s="37"/>
    </row>
    <row r="82" spans="1:14" hidden="1" x14ac:dyDescent="0.35">
      <c r="A82" s="37"/>
      <c r="B82" s="52"/>
      <c r="C82" s="54"/>
      <c r="D82" s="1"/>
      <c r="E82" s="37"/>
      <c r="F82" s="37"/>
      <c r="G82" s="37"/>
      <c r="H82" s="37"/>
      <c r="I82" s="37"/>
      <c r="J82" s="37"/>
      <c r="K82" s="37"/>
      <c r="L82" s="37"/>
      <c r="M82" s="37"/>
      <c r="N82" s="37"/>
    </row>
    <row r="83" spans="1:14" hidden="1" x14ac:dyDescent="0.35">
      <c r="A83" s="37"/>
      <c r="B83" s="52"/>
      <c r="C83" s="54"/>
      <c r="D83" s="1"/>
      <c r="E83" s="37"/>
      <c r="F83" s="37"/>
      <c r="G83" s="37"/>
      <c r="H83" s="37"/>
      <c r="I83" s="37"/>
      <c r="J83" s="37"/>
      <c r="K83" s="37"/>
      <c r="L83" s="37"/>
      <c r="M83" s="37"/>
      <c r="N83" s="37"/>
    </row>
    <row r="84" spans="1:14" hidden="1" x14ac:dyDescent="0.35">
      <c r="A84" s="37"/>
      <c r="B84" s="52"/>
      <c r="C84" s="54"/>
      <c r="D84" s="1"/>
      <c r="E84" s="37"/>
      <c r="F84" s="37"/>
      <c r="G84" s="37"/>
      <c r="H84" s="37"/>
      <c r="I84" s="37"/>
      <c r="J84" s="37"/>
      <c r="K84" s="37"/>
      <c r="L84" s="37"/>
      <c r="M84" s="37"/>
      <c r="N84" s="37"/>
    </row>
    <row r="85" spans="1:14" hidden="1" x14ac:dyDescent="0.35">
      <c r="A85" s="37"/>
      <c r="B85" s="52"/>
      <c r="C85" s="54"/>
      <c r="D85" s="1"/>
      <c r="E85" s="37"/>
      <c r="F85" s="37"/>
      <c r="G85" s="37"/>
      <c r="H85" s="37"/>
      <c r="I85" s="37"/>
      <c r="J85" s="37"/>
      <c r="K85" s="37"/>
      <c r="L85" s="37"/>
      <c r="M85" s="37"/>
      <c r="N85" s="37"/>
    </row>
    <row r="86" spans="1:14" hidden="1" x14ac:dyDescent="0.35">
      <c r="A86" s="37"/>
      <c r="B86" s="52"/>
      <c r="C86" s="54"/>
      <c r="D86" s="1"/>
      <c r="E86" s="37"/>
      <c r="F86" s="37"/>
      <c r="G86" s="37"/>
      <c r="H86" s="37"/>
      <c r="I86" s="37"/>
      <c r="J86" s="37"/>
      <c r="K86" s="37"/>
      <c r="L86" s="37"/>
      <c r="M86" s="37"/>
      <c r="N86" s="37"/>
    </row>
    <row r="87" spans="1:14" hidden="1" x14ac:dyDescent="0.35">
      <c r="A87" s="37"/>
      <c r="B87" s="52"/>
      <c r="C87" s="54"/>
      <c r="D87" s="1"/>
      <c r="E87" s="37"/>
      <c r="F87" s="37"/>
      <c r="G87" s="37"/>
      <c r="H87" s="37"/>
      <c r="I87" s="37"/>
      <c r="J87" s="37"/>
      <c r="K87" s="37"/>
      <c r="L87" s="37"/>
      <c r="M87" s="37"/>
      <c r="N87" s="37"/>
    </row>
    <row r="88" spans="1:14" hidden="1" x14ac:dyDescent="0.35">
      <c r="A88" s="37"/>
      <c r="B88" s="52"/>
      <c r="C88" s="54"/>
      <c r="D88" s="1"/>
      <c r="E88" s="37"/>
      <c r="F88" s="37"/>
      <c r="G88" s="37"/>
      <c r="H88" s="37"/>
      <c r="I88" s="37"/>
      <c r="J88" s="37"/>
      <c r="K88" s="37"/>
      <c r="L88" s="37"/>
      <c r="M88" s="37"/>
      <c r="N88" s="37"/>
    </row>
    <row r="89" spans="1:14" hidden="1" x14ac:dyDescent="0.35">
      <c r="A89" s="37"/>
      <c r="B89" s="52"/>
      <c r="C89" s="54"/>
      <c r="D89" s="1"/>
      <c r="E89" s="37"/>
      <c r="F89" s="37"/>
      <c r="G89" s="37"/>
      <c r="H89" s="37"/>
      <c r="I89" s="37"/>
      <c r="J89" s="37"/>
      <c r="K89" s="37"/>
      <c r="L89" s="37"/>
      <c r="M89" s="37"/>
      <c r="N89" s="37"/>
    </row>
    <row r="90" spans="1:14" hidden="1" x14ac:dyDescent="0.35">
      <c r="A90" s="37"/>
      <c r="B90" s="52"/>
      <c r="C90" s="54"/>
      <c r="D90" s="1"/>
      <c r="E90" s="37"/>
      <c r="F90" s="37"/>
      <c r="G90" s="37"/>
      <c r="H90" s="37"/>
      <c r="I90" s="37"/>
      <c r="J90" s="37"/>
      <c r="K90" s="37"/>
      <c r="L90" s="37"/>
      <c r="M90" s="37"/>
      <c r="N90" s="37"/>
    </row>
    <row r="91" spans="1:14" hidden="1" x14ac:dyDescent="0.35">
      <c r="A91" s="37"/>
      <c r="B91" s="52"/>
      <c r="C91" s="54"/>
      <c r="D91" s="1"/>
      <c r="E91" s="37"/>
      <c r="F91" s="37"/>
      <c r="G91" s="37"/>
      <c r="H91" s="37"/>
      <c r="I91" s="37"/>
      <c r="J91" s="37"/>
      <c r="K91" s="37"/>
      <c r="L91" s="37"/>
      <c r="M91" s="37"/>
      <c r="N91" s="37"/>
    </row>
    <row r="92" spans="1:14" hidden="1" x14ac:dyDescent="0.35">
      <c r="A92" s="37"/>
      <c r="B92" s="52"/>
      <c r="C92" s="54"/>
      <c r="D92" s="1"/>
      <c r="E92" s="37"/>
      <c r="F92" s="37"/>
      <c r="G92" s="37"/>
      <c r="H92" s="37"/>
      <c r="I92" s="37"/>
      <c r="J92" s="37"/>
      <c r="K92" s="37"/>
      <c r="L92" s="37"/>
      <c r="M92" s="37"/>
      <c r="N92" s="37"/>
    </row>
    <row r="93" spans="1:14" hidden="1" x14ac:dyDescent="0.35">
      <c r="A93" s="37"/>
      <c r="B93" s="52"/>
      <c r="C93" s="54"/>
      <c r="D93" s="1"/>
      <c r="E93" s="37"/>
      <c r="F93" s="37"/>
      <c r="G93" s="37"/>
      <c r="H93" s="37"/>
      <c r="I93" s="37"/>
      <c r="J93" s="37"/>
      <c r="K93" s="37"/>
      <c r="L93" s="37"/>
      <c r="M93" s="37"/>
      <c r="N93" s="37"/>
    </row>
    <row r="94" spans="1:14" hidden="1" x14ac:dyDescent="0.35">
      <c r="A94" s="37"/>
      <c r="B94" s="52"/>
      <c r="C94" s="54"/>
      <c r="D94" s="1"/>
      <c r="E94" s="37"/>
      <c r="F94" s="37"/>
      <c r="G94" s="37"/>
      <c r="H94" s="37"/>
      <c r="I94" s="37"/>
      <c r="J94" s="37"/>
      <c r="K94" s="37"/>
      <c r="L94" s="37"/>
      <c r="M94" s="37"/>
      <c r="N94" s="37"/>
    </row>
    <row r="95" spans="1:14" hidden="1" x14ac:dyDescent="0.35">
      <c r="A95" s="37"/>
      <c r="B95" s="52"/>
      <c r="C95" s="54"/>
      <c r="D95" s="1"/>
      <c r="E95" s="37"/>
      <c r="F95" s="37"/>
      <c r="G95" s="37"/>
      <c r="H95" s="37"/>
      <c r="I95" s="37"/>
      <c r="J95" s="37"/>
      <c r="K95" s="37"/>
      <c r="L95" s="37"/>
      <c r="M95" s="37"/>
      <c r="N95" s="37"/>
    </row>
    <row r="96" spans="1:14" hidden="1" x14ac:dyDescent="0.35">
      <c r="A96" s="37"/>
      <c r="B96" s="52"/>
      <c r="C96" s="54"/>
      <c r="D96" s="1"/>
      <c r="E96" s="37"/>
      <c r="F96" s="37"/>
      <c r="G96" s="37"/>
      <c r="H96" s="37"/>
      <c r="I96" s="37"/>
      <c r="J96" s="37"/>
      <c r="K96" s="37"/>
      <c r="L96" s="37"/>
      <c r="M96" s="37"/>
      <c r="N96" s="37"/>
    </row>
    <row r="97" spans="1:14" hidden="1" x14ac:dyDescent="0.35">
      <c r="A97" s="37"/>
      <c r="B97" s="52"/>
      <c r="C97" s="54"/>
      <c r="D97" s="1"/>
      <c r="E97" s="37"/>
      <c r="F97" s="37"/>
      <c r="G97" s="37"/>
      <c r="H97" s="37"/>
      <c r="I97" s="37"/>
      <c r="J97" s="37"/>
      <c r="K97" s="37"/>
      <c r="L97" s="37"/>
      <c r="M97" s="37"/>
      <c r="N97" s="37"/>
    </row>
    <row r="98" spans="1:14" hidden="1" x14ac:dyDescent="0.35">
      <c r="A98" s="37"/>
      <c r="B98" s="52"/>
      <c r="C98" s="54"/>
      <c r="D98" s="1"/>
      <c r="E98" s="37"/>
      <c r="F98" s="37"/>
      <c r="G98" s="37"/>
      <c r="H98" s="37"/>
      <c r="I98" s="37"/>
      <c r="J98" s="37"/>
      <c r="K98" s="37"/>
      <c r="L98" s="37"/>
      <c r="M98" s="37"/>
      <c r="N98" s="37"/>
    </row>
    <row r="99" spans="1:14" hidden="1" x14ac:dyDescent="0.35">
      <c r="A99" s="37"/>
      <c r="B99" s="52"/>
      <c r="C99" s="54"/>
      <c r="D99" s="1"/>
      <c r="E99" s="37"/>
      <c r="F99" s="37"/>
      <c r="G99" s="37"/>
      <c r="H99" s="37"/>
      <c r="I99" s="37"/>
      <c r="J99" s="37"/>
      <c r="K99" s="37"/>
      <c r="L99" s="37"/>
      <c r="M99" s="37"/>
      <c r="N99" s="37"/>
    </row>
    <row r="100" spans="1:14" hidden="1" x14ac:dyDescent="0.35">
      <c r="A100" s="37"/>
      <c r="B100" s="52"/>
      <c r="C100" s="54"/>
      <c r="D100" s="1"/>
      <c r="E100" s="37"/>
      <c r="F100" s="37"/>
      <c r="G100" s="37"/>
      <c r="H100" s="37"/>
      <c r="I100" s="37"/>
      <c r="J100" s="37"/>
      <c r="K100" s="37"/>
      <c r="L100" s="37"/>
      <c r="M100" s="37"/>
      <c r="N100" s="37"/>
    </row>
    <row r="101" spans="1:14" hidden="1" x14ac:dyDescent="0.35">
      <c r="A101" s="37"/>
      <c r="B101" s="52"/>
      <c r="C101" s="54"/>
      <c r="D101" s="1"/>
      <c r="E101" s="37"/>
      <c r="F101" s="37"/>
      <c r="G101" s="37"/>
      <c r="H101" s="37"/>
      <c r="I101" s="37"/>
      <c r="J101" s="37"/>
      <c r="K101" s="37"/>
      <c r="L101" s="37"/>
      <c r="M101" s="37"/>
      <c r="N101" s="37"/>
    </row>
    <row r="102" spans="1:14" hidden="1" x14ac:dyDescent="0.35">
      <c r="A102" s="37"/>
      <c r="B102" s="52"/>
      <c r="C102" s="54"/>
      <c r="D102" s="1"/>
      <c r="E102" s="37"/>
      <c r="F102" s="37"/>
      <c r="G102" s="37"/>
      <c r="H102" s="37"/>
      <c r="I102" s="37"/>
      <c r="J102" s="37"/>
      <c r="K102" s="37"/>
      <c r="L102" s="37"/>
      <c r="M102" s="37"/>
      <c r="N102" s="37"/>
    </row>
    <row r="103" spans="1:14" hidden="1" x14ac:dyDescent="0.35">
      <c r="A103" s="37"/>
      <c r="B103" s="52"/>
      <c r="C103" s="54"/>
      <c r="D103" s="1"/>
      <c r="E103" s="37"/>
      <c r="F103" s="37"/>
      <c r="G103" s="37"/>
      <c r="H103" s="37"/>
      <c r="I103" s="37"/>
      <c r="J103" s="37"/>
      <c r="K103" s="37"/>
      <c r="L103" s="37"/>
      <c r="M103" s="37"/>
      <c r="N103" s="37"/>
    </row>
    <row r="104" spans="1:14" hidden="1" x14ac:dyDescent="0.35">
      <c r="A104" s="37"/>
      <c r="B104" s="52"/>
      <c r="C104" s="54"/>
      <c r="D104" s="1"/>
      <c r="E104" s="37"/>
      <c r="F104" s="37"/>
      <c r="G104" s="37"/>
      <c r="H104" s="37"/>
      <c r="I104" s="37"/>
      <c r="J104" s="37"/>
      <c r="K104" s="37"/>
      <c r="L104" s="37"/>
      <c r="M104" s="37"/>
      <c r="N104" s="37"/>
    </row>
    <row r="105" spans="1:14" hidden="1" x14ac:dyDescent="0.35">
      <c r="A105" s="37"/>
      <c r="B105" s="52"/>
      <c r="C105" s="54"/>
      <c r="D105" s="1"/>
      <c r="E105" s="37"/>
      <c r="F105" s="37"/>
      <c r="G105" s="37"/>
      <c r="H105" s="37"/>
      <c r="I105" s="37"/>
      <c r="J105" s="37"/>
      <c r="K105" s="37"/>
      <c r="L105" s="37"/>
      <c r="M105" s="37"/>
      <c r="N105" s="37"/>
    </row>
    <row r="106" spans="1:14" hidden="1" x14ac:dyDescent="0.35">
      <c r="A106" s="37"/>
      <c r="B106" s="52"/>
      <c r="C106" s="54"/>
      <c r="D106" s="1"/>
      <c r="E106" s="37"/>
      <c r="F106" s="37"/>
      <c r="G106" s="37"/>
      <c r="H106" s="37"/>
      <c r="I106" s="37"/>
      <c r="J106" s="37"/>
      <c r="K106" s="37"/>
      <c r="L106" s="37"/>
      <c r="M106" s="37"/>
      <c r="N106" s="37"/>
    </row>
    <row r="107" spans="1:14" hidden="1" x14ac:dyDescent="0.35">
      <c r="A107" s="37"/>
      <c r="B107" s="52"/>
      <c r="C107" s="54"/>
      <c r="D107" s="1"/>
      <c r="E107" s="37"/>
      <c r="F107" s="37"/>
      <c r="G107" s="37"/>
      <c r="H107" s="37"/>
      <c r="I107" s="37"/>
      <c r="J107" s="37"/>
      <c r="K107" s="37"/>
      <c r="L107" s="37"/>
      <c r="M107" s="37"/>
      <c r="N107" s="37"/>
    </row>
    <row r="108" spans="1:14" hidden="1" x14ac:dyDescent="0.35">
      <c r="A108" s="37"/>
      <c r="B108" s="52"/>
      <c r="C108" s="54"/>
      <c r="D108" s="1"/>
      <c r="E108" s="37"/>
      <c r="F108" s="37"/>
      <c r="G108" s="37"/>
      <c r="H108" s="37"/>
      <c r="I108" s="37"/>
      <c r="J108" s="37"/>
      <c r="K108" s="37"/>
      <c r="L108" s="37"/>
      <c r="M108" s="37"/>
      <c r="N108" s="37"/>
    </row>
    <row r="109" spans="1:14" hidden="1" x14ac:dyDescent="0.35">
      <c r="A109" s="37"/>
      <c r="B109" s="52"/>
      <c r="C109" s="54"/>
      <c r="D109" s="1"/>
      <c r="E109" s="37"/>
      <c r="F109" s="37"/>
      <c r="G109" s="37"/>
      <c r="H109" s="37"/>
      <c r="I109" s="37"/>
      <c r="J109" s="37"/>
      <c r="K109" s="37"/>
      <c r="L109" s="37"/>
      <c r="M109" s="37"/>
      <c r="N109" s="37"/>
    </row>
  </sheetData>
  <mergeCells count="10">
    <mergeCell ref="B4:D4"/>
    <mergeCell ref="B5:D5"/>
    <mergeCell ref="B52:B62"/>
    <mergeCell ref="B64:B68"/>
    <mergeCell ref="B8:B12"/>
    <mergeCell ref="B18:B27"/>
    <mergeCell ref="B29:B37"/>
    <mergeCell ref="B39:B43"/>
    <mergeCell ref="B45:B50"/>
    <mergeCell ref="B14:B16"/>
  </mergeCells>
  <hyperlinks>
    <hyperlink ref="B5:D5" r:id="rId1" display="Popis jednotlivých typů a specifikací podpor OPZ+" xr:uid="{66D9D196-D20D-4A98-B7C2-F238CB545D56}"/>
  </hyperlinks>
  <pageMargins left="0.7" right="0.7" top="0.78740157499999996" bottom="0.78740157499999996"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B9A37-637C-4BE0-9907-7A4623B69E95}">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A1E4B-42FF-4659-B8A5-EDF20B7130EB}">
  <dimension ref="A1:W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52" hidden="1" customWidth="1"/>
    <col min="5" max="5" width="0" style="1" hidden="1" customWidth="1"/>
    <col min="6" max="6" width="0" style="68" hidden="1" customWidth="1"/>
    <col min="7" max="8" width="0" style="119" hidden="1" customWidth="1"/>
    <col min="9" max="12" width="0" style="67" hidden="1" customWidth="1"/>
    <col min="13" max="13" width="0" style="38" hidden="1" customWidth="1"/>
    <col min="14" max="15" width="0" style="1" hidden="1" customWidth="1"/>
    <col min="16" max="16" width="0" style="48" hidden="1" customWidth="1"/>
    <col min="17" max="17" width="0" style="54" hidden="1" customWidth="1"/>
    <col min="18" max="18" width="0" style="1" hidden="1" customWidth="1"/>
    <col min="19" max="19" width="0" style="42" hidden="1" customWidth="1"/>
    <col min="20" max="20" width="0" style="1" hidden="1" customWidth="1"/>
    <col min="21" max="21" width="0" style="52" hidden="1" customWidth="1"/>
    <col min="22" max="23" width="0" style="37" hidden="1" customWidth="1"/>
    <col min="24"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pageMargins left="0.7" right="0.7" top="0.78740157499999996" bottom="0.78740157499999996"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C26D7-5C7C-449E-93C1-50D5E085550D}">
  <dimension ref="A1:X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83" hidden="1" customWidth="1"/>
    <col min="5" max="5" width="0" style="38" hidden="1" customWidth="1"/>
    <col min="6" max="6" width="0" style="68" hidden="1" customWidth="1"/>
    <col min="7" max="8" width="0" style="119" hidden="1" customWidth="1"/>
    <col min="9" max="12" width="0" style="67" hidden="1" customWidth="1"/>
    <col min="13" max="16" width="0" style="82" hidden="1" customWidth="1"/>
    <col min="17" max="17" width="0" style="87" hidden="1" customWidth="1"/>
    <col min="18" max="18" width="0" style="38" hidden="1" customWidth="1"/>
    <col min="19" max="19" width="0" style="155" hidden="1" customWidth="1"/>
    <col min="20" max="21" width="0" style="82" hidden="1" customWidth="1"/>
    <col min="22" max="24" width="0" style="37" hidden="1" customWidth="1"/>
    <col min="25"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D8FDB-522D-493C-BE43-916946F32735}">
  <dimension ref="A1:X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83" hidden="1" customWidth="1"/>
    <col min="5" max="5" width="0" style="38" hidden="1" customWidth="1"/>
    <col min="6" max="6" width="0" style="68" hidden="1" customWidth="1"/>
    <col min="7" max="8" width="0" style="119" hidden="1" customWidth="1"/>
    <col min="9" max="12" width="0" style="67" hidden="1" customWidth="1"/>
    <col min="13" max="16" width="0" style="82" hidden="1" customWidth="1"/>
    <col min="17" max="17" width="0" style="87" hidden="1" customWidth="1"/>
    <col min="18" max="18" width="0" style="38" hidden="1" customWidth="1"/>
    <col min="19" max="19" width="0" style="155" hidden="1" customWidth="1"/>
    <col min="20" max="21" width="0" style="82" hidden="1" customWidth="1"/>
    <col min="22" max="24" width="0" style="37" hidden="1" customWidth="1"/>
    <col min="25"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pageMargins left="0.7" right="0.7" top="0.78740157499999996" bottom="0.78740157499999996"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F2A84-F134-4D60-8C0F-97A0DCFB5EC2}">
  <dimension ref="A1:X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83" hidden="1" customWidth="1"/>
    <col min="5" max="5" width="0" style="38" hidden="1" customWidth="1"/>
    <col min="6" max="6" width="0" style="68" hidden="1" customWidth="1"/>
    <col min="7" max="8" width="0" style="119" hidden="1" customWidth="1"/>
    <col min="9" max="12" width="0" style="67" hidden="1" customWidth="1"/>
    <col min="13" max="16" width="0" style="82" hidden="1" customWidth="1"/>
    <col min="17" max="17" width="0" style="87" hidden="1" customWidth="1"/>
    <col min="18" max="18" width="0" style="38" hidden="1" customWidth="1"/>
    <col min="19" max="19" width="0" style="155" hidden="1" customWidth="1"/>
    <col min="20" max="21" width="0" style="82" hidden="1" customWidth="1"/>
    <col min="22" max="24" width="0" style="37" hidden="1" customWidth="1"/>
    <col min="25"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pageMargins left="0.7" right="0.7" top="0.78740157499999996" bottom="0.78740157499999996"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4A9B3-B890-4721-8FD7-6BA7D2D64BDE}">
  <sheetPr>
    <tabColor rgb="FFFF4747"/>
  </sheetPr>
  <dimension ref="B2:X77"/>
  <sheetViews>
    <sheetView topLeftCell="A30" workbookViewId="0">
      <selection activeCell="B4" sqref="B4"/>
    </sheetView>
  </sheetViews>
  <sheetFormatPr defaultColWidth="8.7265625" defaultRowHeight="12.5" x14ac:dyDescent="0.25"/>
  <cols>
    <col min="1" max="11" width="8.7265625" style="37"/>
    <col min="12" max="12" width="14.26953125" style="37" customWidth="1"/>
    <col min="13" max="13" width="5.26953125" style="37" customWidth="1"/>
    <col min="14" max="14" width="3.7265625" style="37" customWidth="1"/>
    <col min="15" max="15" width="23.26953125" style="37" customWidth="1"/>
    <col min="16" max="16" width="16.26953125" style="37" customWidth="1"/>
    <col min="17" max="17" width="15" style="37" customWidth="1"/>
    <col min="18" max="18" width="17.26953125" style="37" customWidth="1"/>
    <col min="19" max="19" width="16.1796875" style="37" customWidth="1"/>
    <col min="20" max="20" width="15.7265625" style="37" customWidth="1"/>
    <col min="21" max="21" width="15" style="37" customWidth="1"/>
    <col min="22" max="22" width="17.81640625" style="37" customWidth="1"/>
    <col min="23" max="23" width="15.54296875" style="37" customWidth="1"/>
    <col min="24" max="24" width="14.1796875" style="37" customWidth="1"/>
    <col min="25" max="16384" width="8.7265625" style="37"/>
  </cols>
  <sheetData>
    <row r="2" spans="2:24" x14ac:dyDescent="0.25">
      <c r="O2" s="37" t="s">
        <v>209</v>
      </c>
      <c r="P2" s="37" t="s">
        <v>210</v>
      </c>
      <c r="Q2" s="37" t="s">
        <v>211</v>
      </c>
      <c r="R2" s="37" t="s">
        <v>212</v>
      </c>
      <c r="S2" s="37" t="s">
        <v>213</v>
      </c>
      <c r="T2" s="37" t="s">
        <v>214</v>
      </c>
      <c r="U2" s="37" t="s">
        <v>215</v>
      </c>
      <c r="V2" s="37" t="s">
        <v>216</v>
      </c>
      <c r="W2" s="37" t="s">
        <v>217</v>
      </c>
      <c r="X2" s="37" t="s">
        <v>218</v>
      </c>
    </row>
    <row r="3" spans="2:24" x14ac:dyDescent="0.25">
      <c r="B3" s="37" t="s">
        <v>297</v>
      </c>
      <c r="C3" s="37" t="s">
        <v>294</v>
      </c>
      <c r="F3" s="37" t="s">
        <v>230</v>
      </c>
      <c r="O3" s="37" t="s">
        <v>210</v>
      </c>
      <c r="P3" s="37" t="s">
        <v>149</v>
      </c>
      <c r="Q3" s="37" t="s">
        <v>154</v>
      </c>
      <c r="R3" s="37" t="s">
        <v>157</v>
      </c>
      <c r="S3" s="37" t="s">
        <v>167</v>
      </c>
      <c r="T3" s="37" t="s">
        <v>176</v>
      </c>
      <c r="U3" s="37" t="s">
        <v>181</v>
      </c>
      <c r="V3" s="37" t="s">
        <v>187</v>
      </c>
      <c r="W3" s="37" t="s">
        <v>198</v>
      </c>
      <c r="X3" s="37" t="s">
        <v>203</v>
      </c>
    </row>
    <row r="4" spans="2:24" x14ac:dyDescent="0.25">
      <c r="B4" s="37" t="s">
        <v>296</v>
      </c>
      <c r="C4" s="37" t="s">
        <v>295</v>
      </c>
      <c r="F4" s="37" t="s">
        <v>231</v>
      </c>
      <c r="O4" s="37" t="s">
        <v>211</v>
      </c>
      <c r="P4" s="37" t="s">
        <v>150</v>
      </c>
      <c r="Q4" s="37" t="s">
        <v>155</v>
      </c>
      <c r="R4" s="37" t="s">
        <v>158</v>
      </c>
      <c r="S4" s="37" t="s">
        <v>168</v>
      </c>
      <c r="T4" s="37" t="s">
        <v>177</v>
      </c>
      <c r="U4" s="37" t="s">
        <v>182</v>
      </c>
      <c r="V4" s="37" t="s">
        <v>188</v>
      </c>
      <c r="W4" s="37" t="s">
        <v>199</v>
      </c>
    </row>
    <row r="5" spans="2:24" x14ac:dyDescent="0.25">
      <c r="O5" s="37" t="s">
        <v>212</v>
      </c>
      <c r="P5" s="37" t="s">
        <v>151</v>
      </c>
      <c r="Q5" s="37" t="s">
        <v>156</v>
      </c>
      <c r="R5" s="37" t="s">
        <v>159</v>
      </c>
      <c r="S5" s="37" t="s">
        <v>169</v>
      </c>
      <c r="T5" s="37" t="s">
        <v>178</v>
      </c>
      <c r="U5" s="37" t="s">
        <v>183</v>
      </c>
      <c r="V5" s="37" t="s">
        <v>189</v>
      </c>
      <c r="W5" s="37" t="s">
        <v>200</v>
      </c>
    </row>
    <row r="6" spans="2:24" x14ac:dyDescent="0.25">
      <c r="B6" s="37" t="s">
        <v>279</v>
      </c>
      <c r="O6" s="37" t="s">
        <v>213</v>
      </c>
      <c r="P6" s="37" t="s">
        <v>152</v>
      </c>
      <c r="R6" s="37" t="s">
        <v>160</v>
      </c>
      <c r="S6" s="37" t="s">
        <v>170</v>
      </c>
      <c r="T6" s="37" t="s">
        <v>179</v>
      </c>
      <c r="U6" s="37" t="s">
        <v>184</v>
      </c>
      <c r="V6" s="37" t="s">
        <v>190</v>
      </c>
      <c r="W6" s="37" t="s">
        <v>201</v>
      </c>
    </row>
    <row r="7" spans="2:24" x14ac:dyDescent="0.25">
      <c r="B7" s="37" t="s">
        <v>280</v>
      </c>
      <c r="O7" s="37" t="s">
        <v>214</v>
      </c>
      <c r="P7" s="37" t="s">
        <v>153</v>
      </c>
      <c r="R7" s="37" t="s">
        <v>161</v>
      </c>
      <c r="S7" s="37" t="s">
        <v>171</v>
      </c>
      <c r="T7" s="37" t="s">
        <v>180</v>
      </c>
      <c r="U7" s="37" t="s">
        <v>185</v>
      </c>
      <c r="V7" s="37" t="s">
        <v>191</v>
      </c>
      <c r="W7" s="37" t="s">
        <v>202</v>
      </c>
    </row>
    <row r="8" spans="2:24" x14ac:dyDescent="0.25">
      <c r="B8" s="37" t="s">
        <v>281</v>
      </c>
      <c r="O8" s="37" t="s">
        <v>215</v>
      </c>
      <c r="R8" s="37" t="s">
        <v>162</v>
      </c>
      <c r="S8" s="37" t="s">
        <v>172</v>
      </c>
      <c r="U8" s="37" t="s">
        <v>186</v>
      </c>
      <c r="V8" s="37" t="s">
        <v>192</v>
      </c>
    </row>
    <row r="9" spans="2:24" x14ac:dyDescent="0.25">
      <c r="B9" s="37" t="s">
        <v>282</v>
      </c>
      <c r="O9" s="37" t="s">
        <v>216</v>
      </c>
      <c r="R9" s="37" t="s">
        <v>163</v>
      </c>
      <c r="S9" s="37" t="s">
        <v>173</v>
      </c>
      <c r="V9" s="37" t="s">
        <v>193</v>
      </c>
    </row>
    <row r="10" spans="2:24" x14ac:dyDescent="0.25">
      <c r="B10" s="37" t="s">
        <v>283</v>
      </c>
      <c r="O10" s="37" t="s">
        <v>217</v>
      </c>
      <c r="R10" s="37" t="s">
        <v>164</v>
      </c>
      <c r="S10" s="37" t="s">
        <v>174</v>
      </c>
      <c r="V10" s="37" t="s">
        <v>194</v>
      </c>
    </row>
    <row r="11" spans="2:24" x14ac:dyDescent="0.25">
      <c r="B11" s="37" t="s">
        <v>284</v>
      </c>
      <c r="O11" s="37" t="s">
        <v>218</v>
      </c>
      <c r="R11" s="37" t="s">
        <v>165</v>
      </c>
      <c r="S11" s="37" t="s">
        <v>175</v>
      </c>
      <c r="V11" s="37" t="s">
        <v>195</v>
      </c>
    </row>
    <row r="12" spans="2:24" x14ac:dyDescent="0.25">
      <c r="B12" s="37" t="s">
        <v>285</v>
      </c>
      <c r="R12" s="37" t="s">
        <v>166</v>
      </c>
      <c r="V12" s="37" t="s">
        <v>196</v>
      </c>
    </row>
    <row r="13" spans="2:24" x14ac:dyDescent="0.25">
      <c r="B13" s="37" t="s">
        <v>286</v>
      </c>
      <c r="V13" s="37" t="s">
        <v>197</v>
      </c>
    </row>
    <row r="14" spans="2:24" x14ac:dyDescent="0.25">
      <c r="B14" s="37" t="s">
        <v>287</v>
      </c>
    </row>
    <row r="15" spans="2:24" ht="25" x14ac:dyDescent="0.25">
      <c r="B15" s="37" t="s">
        <v>288</v>
      </c>
      <c r="L15" s="43" t="s">
        <v>204</v>
      </c>
      <c r="O15" s="37" t="s">
        <v>149</v>
      </c>
    </row>
    <row r="16" spans="2:24" ht="25" x14ac:dyDescent="0.25">
      <c r="B16" s="37" t="s">
        <v>289</v>
      </c>
      <c r="L16" s="43" t="s">
        <v>204</v>
      </c>
      <c r="O16" s="37" t="s">
        <v>150</v>
      </c>
    </row>
    <row r="17" spans="2:15" ht="25" x14ac:dyDescent="0.25">
      <c r="L17" s="43" t="s">
        <v>204</v>
      </c>
      <c r="O17" s="37" t="s">
        <v>151</v>
      </c>
    </row>
    <row r="18" spans="2:15" ht="25" x14ac:dyDescent="0.25">
      <c r="B18" s="37" t="s">
        <v>290</v>
      </c>
      <c r="L18" s="43" t="s">
        <v>204</v>
      </c>
      <c r="O18" s="37" t="s">
        <v>152</v>
      </c>
    </row>
    <row r="19" spans="2:15" ht="25" x14ac:dyDescent="0.25">
      <c r="B19" s="37" t="s">
        <v>291</v>
      </c>
      <c r="L19" s="43" t="s">
        <v>204</v>
      </c>
      <c r="O19" s="37" t="s">
        <v>153</v>
      </c>
    </row>
    <row r="20" spans="2:15" x14ac:dyDescent="0.25">
      <c r="B20" s="37" t="s">
        <v>292</v>
      </c>
    </row>
    <row r="21" spans="2:15" ht="25" x14ac:dyDescent="0.25">
      <c r="B21" s="37" t="s">
        <v>293</v>
      </c>
      <c r="L21" s="43" t="s">
        <v>204</v>
      </c>
      <c r="O21" s="37" t="s">
        <v>154</v>
      </c>
    </row>
    <row r="22" spans="2:15" ht="25" x14ac:dyDescent="0.25">
      <c r="B22" s="37" t="s">
        <v>129</v>
      </c>
      <c r="L22" s="43" t="s">
        <v>204</v>
      </c>
      <c r="O22" s="37" t="s">
        <v>155</v>
      </c>
    </row>
    <row r="23" spans="2:15" ht="25" x14ac:dyDescent="0.25">
      <c r="L23" s="43" t="s">
        <v>204</v>
      </c>
      <c r="O23" s="37" t="s">
        <v>156</v>
      </c>
    </row>
    <row r="24" spans="2:15" x14ac:dyDescent="0.25">
      <c r="B24" s="37" t="s">
        <v>132</v>
      </c>
    </row>
    <row r="25" spans="2:15" ht="25" x14ac:dyDescent="0.25">
      <c r="B25" s="37" t="s">
        <v>133</v>
      </c>
      <c r="L25" s="43" t="s">
        <v>204</v>
      </c>
      <c r="O25" s="37" t="s">
        <v>157</v>
      </c>
    </row>
    <row r="26" spans="2:15" ht="25" x14ac:dyDescent="0.25">
      <c r="B26" s="37" t="s">
        <v>134</v>
      </c>
      <c r="L26" s="43" t="s">
        <v>204</v>
      </c>
      <c r="O26" s="37" t="s">
        <v>158</v>
      </c>
    </row>
    <row r="27" spans="2:15" ht="25" x14ac:dyDescent="0.25">
      <c r="B27" s="37" t="s">
        <v>135</v>
      </c>
      <c r="L27" s="43" t="s">
        <v>204</v>
      </c>
      <c r="O27" s="37" t="s">
        <v>159</v>
      </c>
    </row>
    <row r="28" spans="2:15" ht="25" x14ac:dyDescent="0.25">
      <c r="B28" s="37" t="s">
        <v>136</v>
      </c>
      <c r="L28" s="43" t="s">
        <v>204</v>
      </c>
      <c r="O28" s="37" t="s">
        <v>160</v>
      </c>
    </row>
    <row r="29" spans="2:15" ht="25" x14ac:dyDescent="0.25">
      <c r="B29" s="37" t="s">
        <v>130</v>
      </c>
      <c r="L29" s="43" t="s">
        <v>204</v>
      </c>
      <c r="O29" s="37" t="s">
        <v>161</v>
      </c>
    </row>
    <row r="30" spans="2:15" ht="25" x14ac:dyDescent="0.25">
      <c r="B30" s="37" t="s">
        <v>131</v>
      </c>
      <c r="L30" s="43" t="s">
        <v>204</v>
      </c>
      <c r="O30" s="37" t="s">
        <v>162</v>
      </c>
    </row>
    <row r="31" spans="2:15" ht="25" x14ac:dyDescent="0.25">
      <c r="B31" s="37" t="s">
        <v>257</v>
      </c>
      <c r="L31" s="43" t="s">
        <v>204</v>
      </c>
      <c r="O31" s="37" t="s">
        <v>163</v>
      </c>
    </row>
    <row r="32" spans="2:15" ht="25" x14ac:dyDescent="0.25">
      <c r="L32" s="43" t="s">
        <v>204</v>
      </c>
      <c r="O32" s="37" t="s">
        <v>164</v>
      </c>
    </row>
    <row r="33" spans="2:15" ht="25" x14ac:dyDescent="0.25">
      <c r="B33" s="37" t="s">
        <v>141</v>
      </c>
      <c r="L33" s="43" t="s">
        <v>204</v>
      </c>
      <c r="O33" s="37" t="s">
        <v>165</v>
      </c>
    </row>
    <row r="34" spans="2:15" ht="25" x14ac:dyDescent="0.25">
      <c r="B34" s="37" t="s">
        <v>139</v>
      </c>
      <c r="L34" s="43" t="s">
        <v>204</v>
      </c>
      <c r="O34" s="37" t="s">
        <v>166</v>
      </c>
    </row>
    <row r="35" spans="2:15" x14ac:dyDescent="0.25">
      <c r="B35" s="37" t="s">
        <v>140</v>
      </c>
    </row>
    <row r="36" spans="2:15" ht="25" x14ac:dyDescent="0.25">
      <c r="B36" s="37" t="s">
        <v>137</v>
      </c>
      <c r="L36" s="43" t="s">
        <v>204</v>
      </c>
      <c r="O36" s="37" t="s">
        <v>167</v>
      </c>
    </row>
    <row r="37" spans="2:15" x14ac:dyDescent="0.25">
      <c r="B37" s="37" t="s">
        <v>138</v>
      </c>
      <c r="L37" s="43" t="s">
        <v>207</v>
      </c>
      <c r="O37" s="37" t="s">
        <v>168</v>
      </c>
    </row>
    <row r="38" spans="2:15" ht="25" x14ac:dyDescent="0.25">
      <c r="L38" s="43" t="s">
        <v>205</v>
      </c>
      <c r="O38" s="37" t="s">
        <v>169</v>
      </c>
    </row>
    <row r="39" spans="2:15" ht="25" x14ac:dyDescent="0.25">
      <c r="L39" s="43" t="s">
        <v>205</v>
      </c>
      <c r="O39" s="37" t="s">
        <v>170</v>
      </c>
    </row>
    <row r="40" spans="2:15" ht="25" x14ac:dyDescent="0.25">
      <c r="L40" s="43" t="s">
        <v>205</v>
      </c>
      <c r="O40" s="37" t="s">
        <v>171</v>
      </c>
    </row>
    <row r="41" spans="2:15" ht="25" x14ac:dyDescent="0.25">
      <c r="L41" s="43" t="s">
        <v>205</v>
      </c>
      <c r="O41" s="37" t="s">
        <v>172</v>
      </c>
    </row>
    <row r="42" spans="2:15" ht="25" x14ac:dyDescent="0.25">
      <c r="L42" s="43" t="s">
        <v>205</v>
      </c>
      <c r="O42" s="37" t="s">
        <v>173</v>
      </c>
    </row>
    <row r="43" spans="2:15" ht="51.4" customHeight="1" x14ac:dyDescent="0.25">
      <c r="J43" s="223" t="s">
        <v>208</v>
      </c>
      <c r="K43" s="223"/>
      <c r="L43" s="43" t="s">
        <v>247</v>
      </c>
      <c r="O43" s="37" t="s">
        <v>174</v>
      </c>
    </row>
    <row r="44" spans="2:15" ht="25" x14ac:dyDescent="0.25">
      <c r="L44" s="43" t="s">
        <v>205</v>
      </c>
      <c r="O44" s="37" t="s">
        <v>175</v>
      </c>
    </row>
    <row r="46" spans="2:15" x14ac:dyDescent="0.25">
      <c r="L46" s="43" t="s">
        <v>206</v>
      </c>
      <c r="O46" s="37" t="s">
        <v>176</v>
      </c>
    </row>
    <row r="47" spans="2:15" x14ac:dyDescent="0.25">
      <c r="L47" s="43" t="s">
        <v>206</v>
      </c>
      <c r="O47" s="37" t="s">
        <v>177</v>
      </c>
    </row>
    <row r="48" spans="2:15" x14ac:dyDescent="0.25">
      <c r="L48" s="43" t="s">
        <v>206</v>
      </c>
      <c r="O48" s="37" t="s">
        <v>178</v>
      </c>
    </row>
    <row r="49" spans="12:15" x14ac:dyDescent="0.25">
      <c r="L49" s="43" t="s">
        <v>206</v>
      </c>
      <c r="O49" s="37" t="s">
        <v>179</v>
      </c>
    </row>
    <row r="50" spans="12:15" x14ac:dyDescent="0.25">
      <c r="L50" s="43" t="s">
        <v>206</v>
      </c>
      <c r="O50" s="37" t="s">
        <v>180</v>
      </c>
    </row>
    <row r="52" spans="12:15" ht="25" x14ac:dyDescent="0.25">
      <c r="L52" s="43" t="s">
        <v>204</v>
      </c>
      <c r="O52" s="37" t="s">
        <v>181</v>
      </c>
    </row>
    <row r="53" spans="12:15" ht="25" x14ac:dyDescent="0.25">
      <c r="L53" s="43" t="s">
        <v>204</v>
      </c>
      <c r="O53" s="37" t="s">
        <v>182</v>
      </c>
    </row>
    <row r="54" spans="12:15" ht="25" x14ac:dyDescent="0.25">
      <c r="L54" s="43" t="s">
        <v>204</v>
      </c>
      <c r="O54" s="37" t="s">
        <v>183</v>
      </c>
    </row>
    <row r="55" spans="12:15" ht="25" x14ac:dyDescent="0.25">
      <c r="L55" s="43" t="s">
        <v>204</v>
      </c>
      <c r="O55" s="37" t="s">
        <v>184</v>
      </c>
    </row>
    <row r="56" spans="12:15" ht="25" x14ac:dyDescent="0.25">
      <c r="L56" s="43" t="s">
        <v>204</v>
      </c>
      <c r="O56" s="37" t="s">
        <v>185</v>
      </c>
    </row>
    <row r="57" spans="12:15" ht="25" x14ac:dyDescent="0.25">
      <c r="L57" s="43" t="s">
        <v>204</v>
      </c>
      <c r="O57" s="37" t="s">
        <v>186</v>
      </c>
    </row>
    <row r="59" spans="12:15" ht="25" x14ac:dyDescent="0.25">
      <c r="L59" s="43" t="s">
        <v>204</v>
      </c>
      <c r="O59" s="37" t="s">
        <v>187</v>
      </c>
    </row>
    <row r="60" spans="12:15" x14ac:dyDescent="0.25">
      <c r="L60" s="43" t="s">
        <v>206</v>
      </c>
      <c r="O60" s="37" t="s">
        <v>188</v>
      </c>
    </row>
    <row r="61" spans="12:15" ht="25" x14ac:dyDescent="0.25">
      <c r="L61" s="43" t="s">
        <v>204</v>
      </c>
      <c r="O61" s="37" t="s">
        <v>189</v>
      </c>
    </row>
    <row r="62" spans="12:15" ht="25" x14ac:dyDescent="0.25">
      <c r="L62" s="43" t="s">
        <v>204</v>
      </c>
      <c r="O62" s="37" t="s">
        <v>190</v>
      </c>
    </row>
    <row r="63" spans="12:15" ht="25" x14ac:dyDescent="0.25">
      <c r="L63" s="43" t="s">
        <v>204</v>
      </c>
      <c r="O63" s="37" t="s">
        <v>191</v>
      </c>
    </row>
    <row r="64" spans="12:15" x14ac:dyDescent="0.25">
      <c r="L64" s="43" t="s">
        <v>206</v>
      </c>
      <c r="O64" s="37" t="s">
        <v>192</v>
      </c>
    </row>
    <row r="65" spans="12:15" ht="25" x14ac:dyDescent="0.25">
      <c r="L65" s="43" t="s">
        <v>204</v>
      </c>
      <c r="O65" s="37" t="s">
        <v>193</v>
      </c>
    </row>
    <row r="66" spans="12:15" ht="25" x14ac:dyDescent="0.25">
      <c r="L66" s="43" t="s">
        <v>204</v>
      </c>
      <c r="O66" s="37" t="s">
        <v>194</v>
      </c>
    </row>
    <row r="67" spans="12:15" ht="25" x14ac:dyDescent="0.25">
      <c r="L67" s="43" t="s">
        <v>204</v>
      </c>
      <c r="O67" s="37" t="s">
        <v>195</v>
      </c>
    </row>
    <row r="68" spans="12:15" ht="25" x14ac:dyDescent="0.25">
      <c r="L68" s="43" t="s">
        <v>204</v>
      </c>
      <c r="O68" s="37" t="s">
        <v>196</v>
      </c>
    </row>
    <row r="69" spans="12:15" ht="25" x14ac:dyDescent="0.25">
      <c r="L69" s="43" t="s">
        <v>204</v>
      </c>
      <c r="O69" s="37" t="s">
        <v>197</v>
      </c>
    </row>
    <row r="71" spans="12:15" ht="25" x14ac:dyDescent="0.25">
      <c r="L71" s="43" t="s">
        <v>205</v>
      </c>
      <c r="O71" s="37" t="s">
        <v>198</v>
      </c>
    </row>
    <row r="72" spans="12:15" ht="25" x14ac:dyDescent="0.25">
      <c r="L72" s="43" t="s">
        <v>204</v>
      </c>
      <c r="O72" s="37" t="s">
        <v>199</v>
      </c>
    </row>
    <row r="73" spans="12:15" ht="25" x14ac:dyDescent="0.25">
      <c r="L73" s="43" t="s">
        <v>204</v>
      </c>
      <c r="O73" s="37" t="s">
        <v>200</v>
      </c>
    </row>
    <row r="74" spans="12:15" ht="25" x14ac:dyDescent="0.25">
      <c r="L74" s="43" t="s">
        <v>204</v>
      </c>
      <c r="O74" s="37" t="s">
        <v>201</v>
      </c>
    </row>
    <row r="75" spans="12:15" ht="25" x14ac:dyDescent="0.25">
      <c r="L75" s="43" t="s">
        <v>204</v>
      </c>
      <c r="O75" s="37" t="s">
        <v>202</v>
      </c>
    </row>
    <row r="77" spans="12:15" ht="25" x14ac:dyDescent="0.25">
      <c r="L77" s="43" t="s">
        <v>204</v>
      </c>
      <c r="O77" s="37" t="s">
        <v>203</v>
      </c>
    </row>
  </sheetData>
  <mergeCells count="1">
    <mergeCell ref="J43:K43"/>
  </mergeCells>
  <pageMargins left="0.7" right="0.7" top="0.78740157499999996" bottom="0.78740157499999996"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9C135-1C0D-4334-8882-9213B66C1A1F}">
  <sheetPr>
    <pageSetUpPr fitToPage="1"/>
  </sheetPr>
  <dimension ref="A1:W85"/>
  <sheetViews>
    <sheetView showGridLines="0" zoomScaleNormal="100" workbookViewId="0">
      <selection activeCell="J45" sqref="J45"/>
    </sheetView>
  </sheetViews>
  <sheetFormatPr defaultColWidth="0" defaultRowHeight="12.5" zeroHeight="1" x14ac:dyDescent="0.25"/>
  <cols>
    <col min="1" max="1" width="1.54296875" style="37" customWidth="1"/>
    <col min="2" max="2" width="10.1796875" style="1" customWidth="1"/>
    <col min="3" max="3" width="35.453125" style="37" customWidth="1"/>
    <col min="4" max="4" width="10.81640625" style="38" customWidth="1"/>
    <col min="5" max="5" width="98.54296875" style="43" customWidth="1"/>
    <col min="6" max="6" width="18.1796875" style="38" customWidth="1"/>
    <col min="7" max="7" width="35.81640625" style="42" customWidth="1"/>
    <col min="8" max="8" width="9.26953125" style="37" customWidth="1"/>
    <col min="9" max="23" width="0" style="37" hidden="1" customWidth="1"/>
    <col min="24" max="16384" width="8.81640625" style="37" hidden="1"/>
  </cols>
  <sheetData>
    <row r="1" spans="1:23" x14ac:dyDescent="0.25"/>
    <row r="2" spans="1:23" x14ac:dyDescent="0.25"/>
    <row r="3" spans="1:23" x14ac:dyDescent="0.25"/>
    <row r="4" spans="1:23" x14ac:dyDescent="0.25"/>
    <row r="5" spans="1:23" x14ac:dyDescent="0.25"/>
    <row r="6" spans="1:23" x14ac:dyDescent="0.25"/>
    <row r="7" spans="1:23" ht="15.5" x14ac:dyDescent="0.25">
      <c r="B7" s="44" t="s">
        <v>116</v>
      </c>
      <c r="C7" s="2"/>
      <c r="D7" s="3"/>
      <c r="E7" s="39"/>
      <c r="F7" s="2"/>
      <c r="G7" s="39"/>
    </row>
    <row r="8" spans="1:23" ht="13" thickBot="1" x14ac:dyDescent="0.3">
      <c r="B8" s="6"/>
      <c r="C8" s="2"/>
      <c r="D8" s="3"/>
      <c r="E8" s="39"/>
      <c r="F8" s="2"/>
      <c r="G8" s="39"/>
      <c r="H8" s="4"/>
      <c r="I8" s="5"/>
      <c r="J8" s="6"/>
      <c r="K8" s="5"/>
      <c r="L8" s="5"/>
      <c r="M8" s="5"/>
      <c r="N8" s="5"/>
      <c r="O8" s="5"/>
      <c r="P8" s="5"/>
      <c r="Q8" s="5"/>
      <c r="R8" s="5"/>
      <c r="S8" s="5"/>
      <c r="T8" s="5"/>
      <c r="U8" s="5"/>
      <c r="V8" s="5"/>
      <c r="W8" s="5"/>
    </row>
    <row r="9" spans="1:23" ht="13.5" thickBot="1" x14ac:dyDescent="0.3">
      <c r="B9" s="228" t="s">
        <v>104</v>
      </c>
      <c r="C9" s="229"/>
      <c r="D9" s="233"/>
      <c r="E9" s="234"/>
      <c r="F9" s="234"/>
      <c r="G9" s="235"/>
    </row>
    <row r="10" spans="1:23" ht="13.5" thickBot="1" x14ac:dyDescent="0.3">
      <c r="B10" s="228" t="s">
        <v>105</v>
      </c>
      <c r="C10" s="229"/>
      <c r="D10" s="233"/>
      <c r="E10" s="234"/>
      <c r="F10" s="234"/>
      <c r="G10" s="235"/>
    </row>
    <row r="11" spans="1:23" ht="13.5" thickBot="1" x14ac:dyDescent="0.3">
      <c r="B11" s="228" t="s">
        <v>106</v>
      </c>
      <c r="C11" s="229"/>
      <c r="D11" s="233"/>
      <c r="E11" s="234"/>
      <c r="F11" s="234"/>
      <c r="G11" s="235"/>
    </row>
    <row r="12" spans="1:23" ht="13.5" thickBot="1" x14ac:dyDescent="0.3">
      <c r="B12" s="228" t="s">
        <v>102</v>
      </c>
      <c r="C12" s="229"/>
      <c r="D12" s="49"/>
      <c r="E12" s="40"/>
      <c r="F12" s="36"/>
      <c r="G12" s="40"/>
      <c r="H12" s="4"/>
      <c r="I12" s="5"/>
      <c r="J12" s="6"/>
      <c r="K12" s="5"/>
      <c r="L12" s="5"/>
      <c r="M12" s="5"/>
      <c r="N12" s="5"/>
      <c r="O12" s="5"/>
      <c r="P12" s="5"/>
      <c r="Q12" s="5"/>
      <c r="R12" s="5"/>
      <c r="S12" s="5"/>
      <c r="T12" s="5"/>
      <c r="U12" s="5"/>
      <c r="V12" s="6"/>
      <c r="W12" s="6"/>
    </row>
    <row r="13" spans="1:23" ht="13" x14ac:dyDescent="0.25">
      <c r="A13" s="50"/>
      <c r="B13" s="50"/>
      <c r="C13" s="48"/>
      <c r="D13" s="48"/>
      <c r="E13" s="48"/>
      <c r="F13" s="48"/>
      <c r="G13" s="48"/>
      <c r="H13" s="48"/>
      <c r="I13" s="48"/>
      <c r="J13" s="48"/>
      <c r="K13" s="48"/>
      <c r="L13" s="48"/>
      <c r="M13" s="48"/>
      <c r="N13" s="48"/>
      <c r="O13" s="48"/>
      <c r="P13" s="48"/>
      <c r="Q13" s="48"/>
      <c r="R13" s="48"/>
      <c r="S13" s="48"/>
      <c r="T13" s="48"/>
      <c r="U13" s="6"/>
      <c r="V13" s="6"/>
    </row>
    <row r="14" spans="1:23" ht="13" x14ac:dyDescent="0.25">
      <c r="B14" s="7" t="s">
        <v>107</v>
      </c>
      <c r="C14" s="8"/>
      <c r="D14" s="9"/>
      <c r="E14" s="41"/>
      <c r="F14" s="8"/>
      <c r="G14" s="41"/>
      <c r="H14" s="10"/>
      <c r="I14" s="11"/>
      <c r="J14" s="11"/>
      <c r="K14" s="8"/>
      <c r="L14" s="8"/>
      <c r="M14" s="8"/>
      <c r="N14" s="8"/>
      <c r="O14" s="8"/>
      <c r="P14" s="8"/>
      <c r="Q14" s="8"/>
      <c r="R14" s="8"/>
      <c r="S14" s="8"/>
      <c r="T14" s="8"/>
      <c r="U14" s="8"/>
      <c r="V14" s="8"/>
      <c r="W14" s="11"/>
    </row>
    <row r="15" spans="1:23" ht="68.5" customHeight="1" x14ac:dyDescent="0.25">
      <c r="B15" s="230" t="s">
        <v>119</v>
      </c>
      <c r="C15" s="231"/>
      <c r="D15" s="231"/>
      <c r="E15" s="231"/>
      <c r="F15" s="231"/>
      <c r="G15" s="232"/>
    </row>
    <row r="16" spans="1:23" ht="23.5" customHeight="1" x14ac:dyDescent="0.25">
      <c r="B16" s="224" t="str">
        <f>IF(((COUNTBLANK($G$18:$G$84))&lt;67),"V tabulce jsou chybně zadány hodnoty. Proveďte kontrolu dle sloupce Kontrola.","")</f>
        <v/>
      </c>
      <c r="C16" s="224"/>
      <c r="D16" s="224"/>
      <c r="E16" s="224"/>
      <c r="F16" s="224"/>
      <c r="G16" s="225"/>
    </row>
    <row r="17" spans="2:7" ht="58.5" customHeight="1" x14ac:dyDescent="0.25">
      <c r="B17" s="25" t="s">
        <v>110</v>
      </c>
      <c r="C17" s="25" t="s">
        <v>112</v>
      </c>
      <c r="D17" s="25" t="s">
        <v>111</v>
      </c>
      <c r="E17" s="25" t="s">
        <v>113</v>
      </c>
      <c r="F17" s="25" t="s">
        <v>108</v>
      </c>
      <c r="G17" s="25" t="s">
        <v>109</v>
      </c>
    </row>
    <row r="18" spans="2:7" ht="67.5" customHeight="1" thickBot="1" x14ac:dyDescent="0.3">
      <c r="B18" s="12">
        <v>600000</v>
      </c>
      <c r="C18" s="13" t="s">
        <v>0</v>
      </c>
      <c r="D18" s="14" t="s">
        <v>1</v>
      </c>
      <c r="E18" s="23" t="s">
        <v>2</v>
      </c>
      <c r="F18" s="47">
        <f>SUM(F19:F20)</f>
        <v>0</v>
      </c>
      <c r="G18" s="45" t="str">
        <f>IF(F18=F21+F27+F30,"","Hodnota indikátoru 600 000 musí být rovna součtu hodnot indikátorů 601 000, 603 000 a 605 000")</f>
        <v/>
      </c>
    </row>
    <row r="19" spans="2:7" ht="42.65" customHeight="1" thickBot="1" x14ac:dyDescent="0.3">
      <c r="B19" s="18">
        <v>600010</v>
      </c>
      <c r="C19" s="19" t="s">
        <v>114</v>
      </c>
      <c r="D19" s="20" t="s">
        <v>1</v>
      </c>
      <c r="E19" s="21" t="s">
        <v>3</v>
      </c>
      <c r="F19" s="46"/>
      <c r="G19" s="45" t="str">
        <f>IF(F19=F22+F28+F31,"","Hodnota indikátoru 600 010 musí být rovna součtu hodnot indikátorů 601 010, 603 010 a 605 010")</f>
        <v/>
      </c>
    </row>
    <row r="20" spans="2:7" ht="42.65" customHeight="1" thickBot="1" x14ac:dyDescent="0.3">
      <c r="B20" s="18">
        <v>600020</v>
      </c>
      <c r="C20" s="22" t="s">
        <v>115</v>
      </c>
      <c r="D20" s="20" t="s">
        <v>1</v>
      </c>
      <c r="E20" s="21" t="s">
        <v>4</v>
      </c>
      <c r="F20" s="46"/>
      <c r="G20" s="45" t="str">
        <f>IF(F20=F23+F29+F32,"","Hodnota indikátoru 600 020 musí být rovna součtu hodnot indikátorů 601 020, 603 020 a 605 020")</f>
        <v/>
      </c>
    </row>
    <row r="21" spans="2:7" ht="79.5" customHeight="1" thickBot="1" x14ac:dyDescent="0.3">
      <c r="B21" s="12">
        <v>601000</v>
      </c>
      <c r="C21" s="13" t="s">
        <v>5</v>
      </c>
      <c r="D21" s="14" t="s">
        <v>1</v>
      </c>
      <c r="E21" s="23" t="s">
        <v>92</v>
      </c>
      <c r="F21" s="47">
        <f>SUM(F22:F23)</f>
        <v>0</v>
      </c>
      <c r="G21" s="45" t="str">
        <f>IF(F21&lt;=F18,"","Hodnota indikátoru 601 000 musí být menší nebo rovna hodnotě indikátoru 600 000")</f>
        <v/>
      </c>
    </row>
    <row r="22" spans="2:7" ht="29.5" customHeight="1" thickBot="1" x14ac:dyDescent="0.3">
      <c r="B22" s="18">
        <v>601010</v>
      </c>
      <c r="C22" s="22" t="s">
        <v>6</v>
      </c>
      <c r="D22" s="20" t="s">
        <v>1</v>
      </c>
      <c r="E22" s="21" t="s">
        <v>7</v>
      </c>
      <c r="F22" s="46"/>
      <c r="G22" s="45" t="str">
        <f>IF(F22&lt;=F19,"","Hodnota indikátoru 601 010 musí být menší nebo rovna hodnotě indikátoru 600 010")</f>
        <v/>
      </c>
    </row>
    <row r="23" spans="2:7" ht="29.5" customHeight="1" thickBot="1" x14ac:dyDescent="0.3">
      <c r="B23" s="18">
        <v>601020</v>
      </c>
      <c r="C23" s="22" t="s">
        <v>8</v>
      </c>
      <c r="D23" s="20" t="s">
        <v>1</v>
      </c>
      <c r="E23" s="21" t="s">
        <v>9</v>
      </c>
      <c r="F23" s="46"/>
      <c r="G23" s="45" t="str">
        <f>IF(F23&lt;=F20,"","Hodnota indikátoru 601 020 musí být menší nebo rovna hodnotě indikátoru 600 020")</f>
        <v/>
      </c>
    </row>
    <row r="24" spans="2:7" ht="43.5" customHeight="1" thickBot="1" x14ac:dyDescent="0.3">
      <c r="B24" s="15">
        <v>602000</v>
      </c>
      <c r="C24" s="16" t="s">
        <v>10</v>
      </c>
      <c r="D24" s="17" t="s">
        <v>1</v>
      </c>
      <c r="E24" s="24" t="s">
        <v>11</v>
      </c>
      <c r="F24" s="47">
        <f>SUM(F25:F26)</f>
        <v>0</v>
      </c>
      <c r="G24" s="45" t="str">
        <f>IF(F24&lt;=F21,"","Hodnota indikátoru 602 000 musí být menší nebo rovna hodnotě indikátoru 601 000")</f>
        <v/>
      </c>
    </row>
    <row r="25" spans="2:7" ht="29.5" customHeight="1" thickBot="1" x14ac:dyDescent="0.3">
      <c r="B25" s="18">
        <v>602010</v>
      </c>
      <c r="C25" s="22" t="s">
        <v>12</v>
      </c>
      <c r="D25" s="20" t="s">
        <v>1</v>
      </c>
      <c r="E25" s="35" t="s">
        <v>12</v>
      </c>
      <c r="F25" s="46"/>
      <c r="G25" s="45" t="str">
        <f>IF(F25&lt;=F22,"","Hodnota indikátoru 602 010 musí být menší nebo rovna hodnotě indikátoru 601 010")</f>
        <v/>
      </c>
    </row>
    <row r="26" spans="2:7" ht="29.5" customHeight="1" thickBot="1" x14ac:dyDescent="0.3">
      <c r="B26" s="18">
        <v>602020</v>
      </c>
      <c r="C26" s="22" t="s">
        <v>13</v>
      </c>
      <c r="D26" s="20" t="s">
        <v>1</v>
      </c>
      <c r="E26" s="21" t="s">
        <v>13</v>
      </c>
      <c r="F26" s="46"/>
      <c r="G26" s="45" t="str">
        <f>IF(F26&lt;=F23,"","Hodnota indikátoru 602 020 musí být menší nebo rovna hodnotě indikátoru 601 020")</f>
        <v/>
      </c>
    </row>
    <row r="27" spans="2:7" ht="63" thickBot="1" x14ac:dyDescent="0.3">
      <c r="B27" s="15">
        <v>603000</v>
      </c>
      <c r="C27" s="16" t="s">
        <v>14</v>
      </c>
      <c r="D27" s="17" t="s">
        <v>1</v>
      </c>
      <c r="E27" s="24" t="s">
        <v>117</v>
      </c>
      <c r="F27" s="47">
        <f>SUM(F28:F29)</f>
        <v>0</v>
      </c>
      <c r="G27" s="45" t="str">
        <f>IF(F27&lt;=F18,"","Hodnota indikátoru 603 000 musí být menší nebo rovna hodnotě indikátoru 600 000")</f>
        <v/>
      </c>
    </row>
    <row r="28" spans="2:7" ht="29.5" customHeight="1" thickBot="1" x14ac:dyDescent="0.3">
      <c r="B28" s="18">
        <v>603010</v>
      </c>
      <c r="C28" s="22" t="s">
        <v>15</v>
      </c>
      <c r="D28" s="20" t="s">
        <v>1</v>
      </c>
      <c r="E28" s="21" t="s">
        <v>15</v>
      </c>
      <c r="F28" s="46"/>
      <c r="G28" s="45" t="str">
        <f>IF(F28&lt;=F19,"","Hodnota indikátoru 603 010 musí být menší nebo rovna hodnotě indikátoru 600 010")</f>
        <v/>
      </c>
    </row>
    <row r="29" spans="2:7" ht="29.5" customHeight="1" thickBot="1" x14ac:dyDescent="0.3">
      <c r="B29" s="18">
        <v>603020</v>
      </c>
      <c r="C29" s="22" t="s">
        <v>16</v>
      </c>
      <c r="D29" s="20" t="s">
        <v>1</v>
      </c>
      <c r="E29" s="21" t="s">
        <v>16</v>
      </c>
      <c r="F29" s="46"/>
      <c r="G29" s="45" t="str">
        <f>IF(F29&lt;=F20,"","Hodnota indikátoru 603 020 musí být menší nebo rovna hodnotě indikátoru 600 020")</f>
        <v/>
      </c>
    </row>
    <row r="30" spans="2:7" ht="58" customHeight="1" thickBot="1" x14ac:dyDescent="0.3">
      <c r="B30" s="15">
        <v>605000</v>
      </c>
      <c r="C30" s="16" t="s">
        <v>17</v>
      </c>
      <c r="D30" s="17" t="s">
        <v>1</v>
      </c>
      <c r="E30" s="24" t="s">
        <v>18</v>
      </c>
      <c r="F30" s="47">
        <f>SUM(F31:F32)</f>
        <v>0</v>
      </c>
      <c r="G30" s="45" t="str">
        <f>IF(F30&lt;=F18,"","Hodnota indikátoru 605 000 musí být menší nebo rovna hodnotě indikátoru 600 000")</f>
        <v/>
      </c>
    </row>
    <row r="31" spans="2:7" ht="29.5" customHeight="1" thickBot="1" x14ac:dyDescent="0.3">
      <c r="B31" s="18">
        <v>605010</v>
      </c>
      <c r="C31" s="22" t="s">
        <v>19</v>
      </c>
      <c r="D31" s="20" t="s">
        <v>1</v>
      </c>
      <c r="E31" s="21" t="s">
        <v>19</v>
      </c>
      <c r="F31" s="46"/>
      <c r="G31" s="45" t="str">
        <f>IF(F31&lt;=F19,"","Hodnota indikátoru 605 010 musí být menší nebo rovna hodnotě indikátoru 600 010")</f>
        <v/>
      </c>
    </row>
    <row r="32" spans="2:7" ht="29.5" customHeight="1" thickBot="1" x14ac:dyDescent="0.3">
      <c r="B32" s="18">
        <v>605020</v>
      </c>
      <c r="C32" s="22" t="s">
        <v>20</v>
      </c>
      <c r="D32" s="20" t="s">
        <v>1</v>
      </c>
      <c r="E32" s="21" t="s">
        <v>20</v>
      </c>
      <c r="F32" s="46"/>
      <c r="G32" s="45" t="str">
        <f>IF(F32&lt;=F20,"","Hodnota indikátoru 605 020 musí být menší nebo rovna hodnotě indikátoru 600 020")</f>
        <v/>
      </c>
    </row>
    <row r="33" spans="2:7" ht="25.5" thickBot="1" x14ac:dyDescent="0.3">
      <c r="B33" s="15">
        <v>606001</v>
      </c>
      <c r="C33" s="16" t="s">
        <v>21</v>
      </c>
      <c r="D33" s="17" t="s">
        <v>1</v>
      </c>
      <c r="E33" s="24" t="s">
        <v>22</v>
      </c>
      <c r="F33" s="47">
        <f>SUM(F34:F35)</f>
        <v>0</v>
      </c>
      <c r="G33" s="45" t="str">
        <f>IF(F18&gt;=F33+F36+F39,"","Součet hodnot indikátorů 606 001, 606 002 a 607 002 musí být menší nebo roven hodnotě indikátoru 600 000")</f>
        <v/>
      </c>
    </row>
    <row r="34" spans="2:7" ht="39.65" customHeight="1" thickBot="1" x14ac:dyDescent="0.3">
      <c r="B34" s="18">
        <v>606011</v>
      </c>
      <c r="C34" s="22" t="s">
        <v>23</v>
      </c>
      <c r="D34" s="20" t="s">
        <v>1</v>
      </c>
      <c r="E34" s="21" t="s">
        <v>23</v>
      </c>
      <c r="F34" s="46"/>
      <c r="G34" s="45" t="str">
        <f>IF(F19&gt;=F34+F37+F40,"","Součet hodnot indikátorů 606 011, 606 012 a 607 012 musí být menší nebo roven hodnotě indikátoru 600 010")</f>
        <v/>
      </c>
    </row>
    <row r="35" spans="2:7" ht="39.65" customHeight="1" thickBot="1" x14ac:dyDescent="0.3">
      <c r="B35" s="18">
        <v>606021</v>
      </c>
      <c r="C35" s="22" t="s">
        <v>24</v>
      </c>
      <c r="D35" s="20" t="s">
        <v>1</v>
      </c>
      <c r="E35" s="21" t="s">
        <v>24</v>
      </c>
      <c r="F35" s="46"/>
      <c r="G35" s="45" t="str">
        <f>IF(F20&gt;=F35+F38+F41,"","Součet hodnot indikátorů 606 021, 606 022 a 607 022 musí být menší nebo roven hodnotě indikátoru 600 020")</f>
        <v/>
      </c>
    </row>
    <row r="36" spans="2:7" ht="25.5" thickBot="1" x14ac:dyDescent="0.3">
      <c r="B36" s="15">
        <v>606002</v>
      </c>
      <c r="C36" s="16" t="s">
        <v>25</v>
      </c>
      <c r="D36" s="17" t="s">
        <v>1</v>
      </c>
      <c r="E36" s="24" t="s">
        <v>26</v>
      </c>
      <c r="F36" s="47">
        <f>SUM(F37:F38)</f>
        <v>0</v>
      </c>
      <c r="G36" s="45" t="str">
        <f>IF(F18&gt;=F33+F36+F39,"","Součet hodnot indikátorů 606 001, 606 002 a 607 002 musí být menší nebo roven hodnotě indikátoru 600 000")</f>
        <v/>
      </c>
    </row>
    <row r="37" spans="2:7" ht="39.65" customHeight="1" thickBot="1" x14ac:dyDescent="0.3">
      <c r="B37" s="18">
        <v>606012</v>
      </c>
      <c r="C37" s="22" t="s">
        <v>27</v>
      </c>
      <c r="D37" s="20" t="s">
        <v>1</v>
      </c>
      <c r="E37" s="21" t="s">
        <v>27</v>
      </c>
      <c r="F37" s="46"/>
      <c r="G37" s="45" t="str">
        <f>IF(F19&gt;=F34+F37+F40,"","Součet hodnot indikátorů 606 011, 606 012 a 607 012 musí být menší nebo roven hodnotě indikátoru 600 010")</f>
        <v/>
      </c>
    </row>
    <row r="38" spans="2:7" ht="39.65" customHeight="1" thickBot="1" x14ac:dyDescent="0.3">
      <c r="B38" s="18">
        <v>606022</v>
      </c>
      <c r="C38" s="22" t="s">
        <v>28</v>
      </c>
      <c r="D38" s="20" t="s">
        <v>1</v>
      </c>
      <c r="E38" s="21" t="s">
        <v>28</v>
      </c>
      <c r="F38" s="46"/>
      <c r="G38" s="45" t="str">
        <f>IF(F20&gt;=F35+F38+F41,"","Součet hodnot indikátorů 606 021, 606 022 a 607 022 musí být menší nebo roven hodnotě indikátoru 600 020")</f>
        <v/>
      </c>
    </row>
    <row r="39" spans="2:7" ht="25.5" thickBot="1" x14ac:dyDescent="0.3">
      <c r="B39" s="15">
        <v>607002</v>
      </c>
      <c r="C39" s="16" t="s">
        <v>29</v>
      </c>
      <c r="D39" s="17" t="s">
        <v>1</v>
      </c>
      <c r="E39" s="24" t="s">
        <v>30</v>
      </c>
      <c r="F39" s="47">
        <f>SUM(F40:F41)</f>
        <v>0</v>
      </c>
      <c r="G39" s="45" t="str">
        <f>IF(F18&gt;=F33+F36+F39,"","Součet hodnot indikátorů 606 001, 606 002 a 607 002 musí být menší nebo roven hodnotě indikátoru 600 000")</f>
        <v/>
      </c>
    </row>
    <row r="40" spans="2:7" ht="39.65" customHeight="1" thickBot="1" x14ac:dyDescent="0.3">
      <c r="B40" s="18">
        <v>607012</v>
      </c>
      <c r="C40" s="22" t="s">
        <v>31</v>
      </c>
      <c r="D40" s="20" t="s">
        <v>1</v>
      </c>
      <c r="E40" s="21" t="s">
        <v>31</v>
      </c>
      <c r="F40" s="46"/>
      <c r="G40" s="45" t="str">
        <f>IF(F19&gt;=F34+F37+F40,"","Součet hodnot indikátorů 606 011, 606 012 a 607 012 musí být menší nebo roven hodnotě indikátoru 600 010")</f>
        <v/>
      </c>
    </row>
    <row r="41" spans="2:7" ht="39.65" customHeight="1" thickBot="1" x14ac:dyDescent="0.3">
      <c r="B41" s="18">
        <v>607022</v>
      </c>
      <c r="C41" s="22" t="s">
        <v>32</v>
      </c>
      <c r="D41" s="20" t="s">
        <v>1</v>
      </c>
      <c r="E41" s="21" t="s">
        <v>32</v>
      </c>
      <c r="F41" s="46"/>
      <c r="G41" s="45" t="str">
        <f>IF(F20&gt;=F35+F38+F41,"","Součet hodnot indikátorů 606 021, 606 022 a 607 022 musí být menší nebo roven hodnotě indikátoru 600 020")</f>
        <v/>
      </c>
    </row>
    <row r="42" spans="2:7" ht="67.150000000000006" customHeight="1" thickBot="1" x14ac:dyDescent="0.3">
      <c r="B42" s="15">
        <v>609000</v>
      </c>
      <c r="C42" s="27" t="s">
        <v>33</v>
      </c>
      <c r="D42" s="17" t="s">
        <v>1</v>
      </c>
      <c r="E42" s="24" t="s">
        <v>95</v>
      </c>
      <c r="F42" s="47">
        <f>SUM(F43:F44)</f>
        <v>0</v>
      </c>
      <c r="G42" s="45" t="str">
        <f>IF(F18=F42+F45+F48,"","Součet hodnot indikátorů 609 000, 610 000 a 611 000 musí být roven hodnotě indikátoru 600 000")</f>
        <v/>
      </c>
    </row>
    <row r="43" spans="2:7" ht="39.65" customHeight="1" thickBot="1" x14ac:dyDescent="0.3">
      <c r="B43" s="18">
        <v>609010</v>
      </c>
      <c r="C43" s="22" t="s">
        <v>34</v>
      </c>
      <c r="D43" s="20" t="s">
        <v>1</v>
      </c>
      <c r="E43" s="21" t="s">
        <v>34</v>
      </c>
      <c r="F43" s="46"/>
      <c r="G43" s="45" t="str">
        <f>IF(F19=F43+F46+F49,"","Součet hodnot indikátorů 609 010, 610 010 a 611 010 musí být roven hodnotě indikátoru 600 010")</f>
        <v/>
      </c>
    </row>
    <row r="44" spans="2:7" ht="39.65" customHeight="1" thickBot="1" x14ac:dyDescent="0.3">
      <c r="B44" s="18">
        <v>609020</v>
      </c>
      <c r="C44" s="22" t="s">
        <v>35</v>
      </c>
      <c r="D44" s="20" t="s">
        <v>1</v>
      </c>
      <c r="E44" s="21" t="s">
        <v>35</v>
      </c>
      <c r="F44" s="46"/>
      <c r="G44" s="45" t="str">
        <f>IF(F20=F44+F47+F50,"","Součet hodnot indikátorů 609 020, 610 020 a 611 020 musí být roven hodnotě indikátoru 600 020")</f>
        <v/>
      </c>
    </row>
    <row r="45" spans="2:7" ht="67" customHeight="1" thickBot="1" x14ac:dyDescent="0.3">
      <c r="B45" s="15">
        <v>610000</v>
      </c>
      <c r="C45" s="16" t="s">
        <v>36</v>
      </c>
      <c r="D45" s="17" t="s">
        <v>1</v>
      </c>
      <c r="E45" s="24" t="s">
        <v>93</v>
      </c>
      <c r="F45" s="47">
        <f>SUM(F46:F47)</f>
        <v>0</v>
      </c>
      <c r="G45" s="45" t="str">
        <f>IF(F18=F42+F45+F48,"","Součet hodnot indikátorů 609 000, 610 000 a 611 000 musí být roven hodnotě indikátoru 600 000")</f>
        <v/>
      </c>
    </row>
    <row r="46" spans="2:7" ht="55.5" customHeight="1" thickBot="1" x14ac:dyDescent="0.3">
      <c r="B46" s="18">
        <v>610010</v>
      </c>
      <c r="C46" s="22" t="s">
        <v>37</v>
      </c>
      <c r="D46" s="20" t="s">
        <v>1</v>
      </c>
      <c r="E46" s="21" t="s">
        <v>37</v>
      </c>
      <c r="F46" s="46"/>
      <c r="G46" s="45" t="str">
        <f>IF(F19=F43+F46+F49,"","Součet hodnot indikátorů 609 010, 610 010 a 611 010 musí být roven hodnotě indikátoru 600 010")</f>
        <v/>
      </c>
    </row>
    <row r="47" spans="2:7" ht="55.5" customHeight="1" thickBot="1" x14ac:dyDescent="0.3">
      <c r="B47" s="18">
        <v>610020</v>
      </c>
      <c r="C47" s="22" t="s">
        <v>38</v>
      </c>
      <c r="D47" s="20" t="s">
        <v>1</v>
      </c>
      <c r="E47" s="21" t="s">
        <v>39</v>
      </c>
      <c r="F47" s="46"/>
      <c r="G47" s="45" t="str">
        <f>IF(F20=F44+F47+F50,"","Součet hodnot indikátorů 609 020, 610 020 a 611 020 musí být roven hodnotě indikátoru 600 020")</f>
        <v/>
      </c>
    </row>
    <row r="48" spans="2:7" ht="56.5" customHeight="1" thickBot="1" x14ac:dyDescent="0.3">
      <c r="B48" s="15">
        <v>611000</v>
      </c>
      <c r="C48" s="27" t="s">
        <v>40</v>
      </c>
      <c r="D48" s="17" t="s">
        <v>1</v>
      </c>
      <c r="E48" s="24" t="s">
        <v>94</v>
      </c>
      <c r="F48" s="47">
        <f>SUM(F49:F50)</f>
        <v>0</v>
      </c>
      <c r="G48" s="45" t="str">
        <f>IF(F18=F42+F45+F48,"","Součet hodnot indikátorů 609 000, 610 000 a 611 000 musí být roven hodnotě indikátoru 600 000")</f>
        <v/>
      </c>
    </row>
    <row r="49" spans="2:7" ht="39.65" customHeight="1" thickBot="1" x14ac:dyDescent="0.3">
      <c r="B49" s="18">
        <v>611010</v>
      </c>
      <c r="C49" s="22" t="s">
        <v>41</v>
      </c>
      <c r="D49" s="20" t="s">
        <v>1</v>
      </c>
      <c r="E49" s="35" t="s">
        <v>42</v>
      </c>
      <c r="F49" s="46"/>
      <c r="G49" s="45" t="str">
        <f>IF(F19=F43+F46+F49,"","Součet hodnot indikátorů 609 010, 610 010 a 611 010 musí být roven hodnotě indikátoru 600 010")</f>
        <v/>
      </c>
    </row>
    <row r="50" spans="2:7" ht="39.65" customHeight="1" thickBot="1" x14ac:dyDescent="0.3">
      <c r="B50" s="18">
        <v>611020</v>
      </c>
      <c r="C50" s="22" t="s">
        <v>43</v>
      </c>
      <c r="D50" s="20" t="s">
        <v>1</v>
      </c>
      <c r="E50" s="21" t="s">
        <v>43</v>
      </c>
      <c r="F50" s="46"/>
      <c r="G50" s="45" t="str">
        <f>IF(F20=F44+F47+F50,"","Součet hodnot indikátorů 609 020, 610 020 a 611 020 musí být roven hodnotě indikátoru 600 020")</f>
        <v/>
      </c>
    </row>
    <row r="51" spans="2:7" ht="105" customHeight="1" thickBot="1" x14ac:dyDescent="0.3">
      <c r="B51" s="15">
        <v>616000</v>
      </c>
      <c r="C51" s="16" t="s">
        <v>44</v>
      </c>
      <c r="D51" s="17" t="s">
        <v>1</v>
      </c>
      <c r="E51" s="24" t="s">
        <v>96</v>
      </c>
      <c r="F51" s="47">
        <f>SUM(F52:F53)</f>
        <v>0</v>
      </c>
      <c r="G51" s="45" t="str">
        <f>IF(F51&lt;=F18,"","Hodnota indikátoru 616 000 musí být menší nebo rovna hodnotě indikátoru 600 000")</f>
        <v/>
      </c>
    </row>
    <row r="52" spans="2:7" ht="29.15" customHeight="1" thickBot="1" x14ac:dyDescent="0.3">
      <c r="B52" s="18">
        <v>616010</v>
      </c>
      <c r="C52" s="22" t="s">
        <v>45</v>
      </c>
      <c r="D52" s="20" t="s">
        <v>1</v>
      </c>
      <c r="E52" s="21" t="s">
        <v>46</v>
      </c>
      <c r="F52" s="46"/>
      <c r="G52" s="45" t="str">
        <f>IF(F52&lt;=F19,"","Hodnota indikátoru 616 010 musí být menší nebo rovna hodnotě indikátoru 600 010")</f>
        <v/>
      </c>
    </row>
    <row r="53" spans="2:7" ht="29.15" customHeight="1" thickBot="1" x14ac:dyDescent="0.3">
      <c r="B53" s="18">
        <v>616020</v>
      </c>
      <c r="C53" s="22" t="s">
        <v>47</v>
      </c>
      <c r="D53" s="20" t="s">
        <v>1</v>
      </c>
      <c r="E53" s="21" t="s">
        <v>48</v>
      </c>
      <c r="F53" s="46"/>
      <c r="G53" s="45" t="str">
        <f>IF(F53&lt;=F20,"","Hodnota indikátoru 616 020 musí být menší nebo rovna hodnotě indikátoru 600 020")</f>
        <v/>
      </c>
    </row>
    <row r="54" spans="2:7" ht="41.15" customHeight="1" thickBot="1" x14ac:dyDescent="0.3">
      <c r="B54" s="15">
        <v>615001</v>
      </c>
      <c r="C54" s="16" t="s">
        <v>49</v>
      </c>
      <c r="D54" s="17" t="s">
        <v>1</v>
      </c>
      <c r="E54" s="24" t="s">
        <v>50</v>
      </c>
      <c r="F54" s="47">
        <f>SUM(F55:F56)</f>
        <v>0</v>
      </c>
      <c r="G54" s="45" t="str">
        <f>IF(F54&lt;=F18,"","Hodnota indikátoru 615 001 musí být menší nebo rovna hodnotě indikátoru 600 000")</f>
        <v/>
      </c>
    </row>
    <row r="55" spans="2:7" ht="29.15" customHeight="1" thickBot="1" x14ac:dyDescent="0.3">
      <c r="B55" s="18">
        <v>615011</v>
      </c>
      <c r="C55" s="22" t="s">
        <v>51</v>
      </c>
      <c r="D55" s="20" t="s">
        <v>1</v>
      </c>
      <c r="E55" s="21" t="s">
        <v>51</v>
      </c>
      <c r="F55" s="46"/>
      <c r="G55" s="45" t="str">
        <f>IF(F55&lt;=F19,"","Hodnota indikátoru 615 011 musí být menší nebo rovna hodnotě indikátoru 600 010")</f>
        <v/>
      </c>
    </row>
    <row r="56" spans="2:7" ht="29.15" customHeight="1" thickBot="1" x14ac:dyDescent="0.3">
      <c r="B56" s="18">
        <v>615021</v>
      </c>
      <c r="C56" s="22" t="s">
        <v>52</v>
      </c>
      <c r="D56" s="20" t="s">
        <v>1</v>
      </c>
      <c r="E56" s="21" t="s">
        <v>53</v>
      </c>
      <c r="F56" s="46"/>
      <c r="G56" s="45" t="str">
        <f>IF(F56&lt;=F20,"","Hodnota indikátoru 615 021 musí být menší nebo rovna hodnotě indikátoru 600 020")</f>
        <v/>
      </c>
    </row>
    <row r="57" spans="2:7" ht="29.15" customHeight="1" thickBot="1" x14ac:dyDescent="0.3">
      <c r="B57" s="15">
        <v>615002</v>
      </c>
      <c r="C57" s="16" t="s">
        <v>54</v>
      </c>
      <c r="D57" s="17" t="s">
        <v>1</v>
      </c>
      <c r="E57" s="24" t="s">
        <v>55</v>
      </c>
      <c r="F57" s="47">
        <f>SUM(F58:F59)</f>
        <v>0</v>
      </c>
      <c r="G57" s="45" t="str">
        <f>IF(F57&lt;=F18,"","Hodnota indikátoru 615 002 musí být menší nebo rovna hodnotě indikátoru 600 000")</f>
        <v/>
      </c>
    </row>
    <row r="58" spans="2:7" ht="29.15" customHeight="1" thickBot="1" x14ac:dyDescent="0.3">
      <c r="B58" s="18">
        <v>615012</v>
      </c>
      <c r="C58" s="22" t="s">
        <v>56</v>
      </c>
      <c r="D58" s="20" t="s">
        <v>1</v>
      </c>
      <c r="E58" s="21" t="s">
        <v>56</v>
      </c>
      <c r="F58" s="46"/>
      <c r="G58" s="45" t="str">
        <f>IF(F58&lt;=F19,"","Hodnota indikátoru 615 012 musí být menší nebo rovna hodnotě indikátoru 600 010")</f>
        <v/>
      </c>
    </row>
    <row r="59" spans="2:7" ht="29.15" customHeight="1" thickBot="1" x14ac:dyDescent="0.3">
      <c r="B59" s="18">
        <v>615022</v>
      </c>
      <c r="C59" s="22" t="s">
        <v>57</v>
      </c>
      <c r="D59" s="20" t="s">
        <v>1</v>
      </c>
      <c r="E59" s="21" t="s">
        <v>57</v>
      </c>
      <c r="F59" s="46"/>
      <c r="G59" s="45" t="str">
        <f>IF(F59&lt;=F20,"","Hodnota indikátoru 615 022 musí být menší nebo rovna hodnotě indikátoru 600 020")</f>
        <v/>
      </c>
    </row>
    <row r="60" spans="2:7" ht="68.5" customHeight="1" thickBot="1" x14ac:dyDescent="0.3">
      <c r="B60" s="15">
        <v>615003</v>
      </c>
      <c r="C60" s="16" t="s">
        <v>58</v>
      </c>
      <c r="D60" s="17" t="s">
        <v>1</v>
      </c>
      <c r="E60" s="24" t="s">
        <v>59</v>
      </c>
      <c r="F60" s="47">
        <f>SUM(F61:F62)</f>
        <v>0</v>
      </c>
      <c r="G60" s="45" t="str">
        <f>IF(F60&lt;=F18,"","Hodnota indikátoru 615 003 musí být menší nebo rovna hodnotě indikátoru 600 000")</f>
        <v/>
      </c>
    </row>
    <row r="61" spans="2:7" ht="42.65" customHeight="1" thickBot="1" x14ac:dyDescent="0.3">
      <c r="B61" s="18">
        <v>615013</v>
      </c>
      <c r="C61" s="22" t="s">
        <v>60</v>
      </c>
      <c r="D61" s="20" t="s">
        <v>1</v>
      </c>
      <c r="E61" s="21" t="s">
        <v>60</v>
      </c>
      <c r="F61" s="46"/>
      <c r="G61" s="45" t="str">
        <f>IF(F61&lt;=F19,"","Hodnota indikátoru 615 013 musí být menší nebo rovna hodnotě indikátoru 600 010")</f>
        <v/>
      </c>
    </row>
    <row r="62" spans="2:7" ht="42.65" customHeight="1" thickBot="1" x14ac:dyDescent="0.3">
      <c r="B62" s="18">
        <v>615023</v>
      </c>
      <c r="C62" s="22" t="s">
        <v>61</v>
      </c>
      <c r="D62" s="20" t="s">
        <v>1</v>
      </c>
      <c r="E62" s="21" t="s">
        <v>61</v>
      </c>
      <c r="F62" s="46"/>
      <c r="G62" s="45" t="str">
        <f>IF(F62&lt;=F20,"","Hodnota indikátoru 615 023 musí být menší nebo rovna hodnotě indikátoru 600 020")</f>
        <v/>
      </c>
    </row>
    <row r="63" spans="2:7" ht="180.65" customHeight="1" thickBot="1" x14ac:dyDescent="0.3">
      <c r="B63" s="15">
        <v>617002</v>
      </c>
      <c r="C63" s="16" t="s">
        <v>62</v>
      </c>
      <c r="D63" s="17" t="s">
        <v>1</v>
      </c>
      <c r="E63" s="24" t="s">
        <v>97</v>
      </c>
      <c r="F63" s="47">
        <f>SUM(F64:F65)</f>
        <v>0</v>
      </c>
      <c r="G63" s="45" t="str">
        <f>IF(F63&lt;=F18,"","Hodnota indikátoru 617 002 musí být menší nebo rovna hodnotě indikátoru 600 000")</f>
        <v/>
      </c>
    </row>
    <row r="64" spans="2:7" ht="29.15" customHeight="1" thickBot="1" x14ac:dyDescent="0.3">
      <c r="B64" s="18">
        <v>617012</v>
      </c>
      <c r="C64" s="22" t="s">
        <v>63</v>
      </c>
      <c r="D64" s="20" t="s">
        <v>1</v>
      </c>
      <c r="E64" s="21" t="s">
        <v>64</v>
      </c>
      <c r="F64" s="46"/>
      <c r="G64" s="45" t="str">
        <f>IF(F64&lt;=F19,"","Hodnota indikátoru 617 012 musí být menší nebo rovna hodnotě indikátoru 600 010")</f>
        <v/>
      </c>
    </row>
    <row r="65" spans="2:7" ht="29.15" customHeight="1" thickBot="1" x14ac:dyDescent="0.3">
      <c r="B65" s="18">
        <v>617022</v>
      </c>
      <c r="C65" s="22" t="s">
        <v>65</v>
      </c>
      <c r="D65" s="20" t="s">
        <v>1</v>
      </c>
      <c r="E65" s="21" t="s">
        <v>65</v>
      </c>
      <c r="F65" s="46"/>
      <c r="G65" s="45" t="str">
        <f>IF(F65&lt;=F20,"","Hodnota indikátoru 617 022 musí být menší nebo rovna hodnotě indikátoru 600 020")</f>
        <v/>
      </c>
    </row>
    <row r="66" spans="2:7" ht="107.15" customHeight="1" thickBot="1" x14ac:dyDescent="0.3">
      <c r="B66" s="15">
        <v>618000</v>
      </c>
      <c r="C66" s="16" t="s">
        <v>66</v>
      </c>
      <c r="D66" s="17" t="s">
        <v>1</v>
      </c>
      <c r="E66" s="28" t="s">
        <v>101</v>
      </c>
      <c r="F66" s="47">
        <f>SUM(F67:F68)</f>
        <v>0</v>
      </c>
      <c r="G66" s="45" t="str">
        <f>IF(F66&lt;=F18,"","Hodnota indikátoru 618 000 musí být menší nebo rovna hodnotě indikátoru 600 000")</f>
        <v/>
      </c>
    </row>
    <row r="67" spans="2:7" ht="29.15" customHeight="1" thickBot="1" x14ac:dyDescent="0.3">
      <c r="B67" s="18">
        <v>618010</v>
      </c>
      <c r="C67" s="22" t="s">
        <v>67</v>
      </c>
      <c r="D67" s="20" t="s">
        <v>1</v>
      </c>
      <c r="E67" s="21" t="s">
        <v>67</v>
      </c>
      <c r="F67" s="46"/>
      <c r="G67" s="45" t="str">
        <f>IF(F67&lt;=F19,"","Hodnota indikátoru 618 010 musí být menší nebo rovna hodnotě indikátoru 600 010")</f>
        <v/>
      </c>
    </row>
    <row r="68" spans="2:7" ht="29.15" customHeight="1" thickBot="1" x14ac:dyDescent="0.3">
      <c r="B68" s="18">
        <v>618020</v>
      </c>
      <c r="C68" s="33" t="s">
        <v>68</v>
      </c>
      <c r="D68" s="18" t="s">
        <v>1</v>
      </c>
      <c r="E68" s="34" t="s">
        <v>68</v>
      </c>
      <c r="F68" s="46"/>
      <c r="G68" s="45" t="str">
        <f>IF(F68&lt;=F20,"","Hodnota indikátoru 618 020 musí být menší nebo rovna hodnotě indikátoru 600 020")</f>
        <v/>
      </c>
    </row>
    <row r="69" spans="2:7" ht="38" thickBot="1" x14ac:dyDescent="0.3">
      <c r="B69" s="17">
        <v>619000</v>
      </c>
      <c r="C69" s="16" t="s">
        <v>69</v>
      </c>
      <c r="D69" s="17" t="s">
        <v>1</v>
      </c>
      <c r="E69" s="24" t="s">
        <v>118</v>
      </c>
      <c r="F69" s="47">
        <f>SUM(F70:F71)</f>
        <v>0</v>
      </c>
      <c r="G69" s="45" t="str">
        <f>IF(F69&lt;=F18,"","Hodnota indikátoru 619 000 musí být menší nebo rovna hodnotě indikátoru 600 000")</f>
        <v/>
      </c>
    </row>
    <row r="70" spans="2:7" ht="29.15" customHeight="1" thickBot="1" x14ac:dyDescent="0.3">
      <c r="B70" s="20" t="s">
        <v>70</v>
      </c>
      <c r="C70" s="22" t="s">
        <v>71</v>
      </c>
      <c r="D70" s="20" t="s">
        <v>1</v>
      </c>
      <c r="E70" s="21" t="s">
        <v>71</v>
      </c>
      <c r="F70" s="46"/>
      <c r="G70" s="45" t="str">
        <f>IF(F70&lt;=F19,"","Hodnota indikátoru 619 010 musí být menší nebo rovna hodnotě indikátoru 600 010")</f>
        <v/>
      </c>
    </row>
    <row r="71" spans="2:7" ht="29.15" customHeight="1" thickBot="1" x14ac:dyDescent="0.3">
      <c r="B71" s="18">
        <v>619020</v>
      </c>
      <c r="C71" s="22" t="s">
        <v>72</v>
      </c>
      <c r="D71" s="20" t="s">
        <v>1</v>
      </c>
      <c r="E71" s="21" t="s">
        <v>72</v>
      </c>
      <c r="F71" s="46"/>
      <c r="G71" s="45" t="str">
        <f>IF(F71&lt;=F20,"","Hodnota indikátoru 619 020 musí být menší nebo rovna hodnotě indikátoru 600 020")</f>
        <v/>
      </c>
    </row>
    <row r="72" spans="2:7" ht="82" customHeight="1" thickBot="1" x14ac:dyDescent="0.3">
      <c r="B72" s="15">
        <v>640001</v>
      </c>
      <c r="C72" s="16" t="s">
        <v>73</v>
      </c>
      <c r="D72" s="17" t="s">
        <v>1</v>
      </c>
      <c r="E72" s="24" t="s">
        <v>100</v>
      </c>
      <c r="F72" s="47">
        <f>SUM(F73:F74)</f>
        <v>0</v>
      </c>
      <c r="G72" s="45" t="str">
        <f>IF(F72&lt;=F18,"","Hodnota indikátoru 640 001 musí být menší nebo rovna hodnotě indikátoru 600 000")</f>
        <v/>
      </c>
    </row>
    <row r="73" spans="2:7" ht="29.15" customHeight="1" thickBot="1" x14ac:dyDescent="0.3">
      <c r="B73" s="18">
        <v>640011</v>
      </c>
      <c r="C73" s="22" t="s">
        <v>74</v>
      </c>
      <c r="D73" s="20" t="s">
        <v>1</v>
      </c>
      <c r="E73" s="21" t="s">
        <v>75</v>
      </c>
      <c r="F73" s="46"/>
      <c r="G73" s="45" t="str">
        <f>IF(F73&lt;=F19,"","Hodnota indikátoru 640 011 musí být menší nebo rovna hodnotě indikátoru 600 010")</f>
        <v/>
      </c>
    </row>
    <row r="74" spans="2:7" ht="29.15" customHeight="1" thickBot="1" x14ac:dyDescent="0.3">
      <c r="B74" s="18">
        <v>640021</v>
      </c>
      <c r="C74" s="22" t="s">
        <v>76</v>
      </c>
      <c r="D74" s="20" t="s">
        <v>1</v>
      </c>
      <c r="E74" s="21" t="s">
        <v>76</v>
      </c>
      <c r="F74" s="46"/>
      <c r="G74" s="45" t="str">
        <f>IF(F74&lt;=F20,"","Hodnota indikátoru 640 021 musí být menší nebo rovna hodnotě indikátoru 600 020")</f>
        <v/>
      </c>
    </row>
    <row r="75" spans="2:7" ht="91" customHeight="1" thickBot="1" x14ac:dyDescent="0.3">
      <c r="B75" s="15">
        <v>672001</v>
      </c>
      <c r="C75" s="27" t="s">
        <v>77</v>
      </c>
      <c r="D75" s="17" t="s">
        <v>78</v>
      </c>
      <c r="E75" s="28" t="s">
        <v>99</v>
      </c>
      <c r="F75" s="47">
        <f>SUM(F76:F77)</f>
        <v>0</v>
      </c>
      <c r="G75" s="45" t="str">
        <f>IF(F75&lt;=F51+F54+F57+F60+F63+F66,"","Hodnota indikátoru 672 001 musí být menší nebo rovna součtu hodnot indikátorů 616 000, 615 001, 615 002, 615 003, 617 002 a 618 000, tj. počtu znevýhodněných osob podpořených v projektu")</f>
        <v/>
      </c>
    </row>
    <row r="76" spans="2:7" ht="67" customHeight="1" thickBot="1" x14ac:dyDescent="0.3">
      <c r="B76" s="18">
        <v>672011</v>
      </c>
      <c r="C76" s="26" t="s">
        <v>79</v>
      </c>
      <c r="D76" s="20" t="s">
        <v>78</v>
      </c>
      <c r="E76" s="29" t="s">
        <v>80</v>
      </c>
      <c r="F76" s="46"/>
      <c r="G76" s="45" t="str">
        <f>IF(F76&lt;=F52+F55+F58+F61+F64+F67,"","Hodnota indikátoru 672 011 musí být menší nebo rovna součtu hodnot indikátorů 616 010, 615 011, 615 012, 615 013, 617 012 a 618 010, tj. počtu znevýhodněných osob (mužů) podpořených v projektu")</f>
        <v/>
      </c>
    </row>
    <row r="77" spans="2:7" ht="67" customHeight="1" thickBot="1" x14ac:dyDescent="0.3">
      <c r="B77" s="30">
        <v>672021</v>
      </c>
      <c r="C77" s="31" t="s">
        <v>81</v>
      </c>
      <c r="D77" s="20" t="s">
        <v>1</v>
      </c>
      <c r="E77" s="32" t="s">
        <v>82</v>
      </c>
      <c r="F77" s="46"/>
      <c r="G77" s="45" t="str">
        <f>IF(F77&lt;=F53+F56+F59+F62+F65+F68,"","Hodnota indikátoru 672 021 musí být menší nebo rovna součtu hodnot indikátorů 616 020, 615 021, 615 022, 615 023, 617 022 a 618 020, tj. počtu znevýhodněných osob (žen) podpořených v projektu")</f>
        <v/>
      </c>
    </row>
    <row r="78" spans="2:7" ht="44.15" customHeight="1" thickBot="1" x14ac:dyDescent="0.3">
      <c r="B78" s="15">
        <v>625000</v>
      </c>
      <c r="C78" s="16" t="s">
        <v>84</v>
      </c>
      <c r="D78" s="17" t="s">
        <v>83</v>
      </c>
      <c r="E78" s="24" t="s">
        <v>98</v>
      </c>
      <c r="F78" s="47">
        <f>SUM(F79:F80)</f>
        <v>0</v>
      </c>
      <c r="G78" s="45" t="str">
        <f>IF(F78&lt;=F18,"","Hodnota indikátoru 625 000 musí být menší nebo rovna hodnotě indikátoru 600 000")</f>
        <v/>
      </c>
    </row>
    <row r="79" spans="2:7" ht="41.5" customHeight="1" thickBot="1" x14ac:dyDescent="0.3">
      <c r="B79" s="18">
        <v>625010</v>
      </c>
      <c r="C79" s="22" t="s">
        <v>85</v>
      </c>
      <c r="D79" s="20" t="s">
        <v>83</v>
      </c>
      <c r="E79" s="21" t="s">
        <v>85</v>
      </c>
      <c r="F79" s="46"/>
      <c r="G79" s="45" t="str">
        <f>IF(F79&lt;=F19,"","Hodnota indikátoru 625 010 musí být menší nebo rovna hodnotě indikátoru 600 010")</f>
        <v/>
      </c>
    </row>
    <row r="80" spans="2:7" ht="41.5" customHeight="1" thickBot="1" x14ac:dyDescent="0.3">
      <c r="B80" s="18">
        <v>625020</v>
      </c>
      <c r="C80" s="22" t="s">
        <v>86</v>
      </c>
      <c r="D80" s="20" t="s">
        <v>83</v>
      </c>
      <c r="E80" s="21" t="s">
        <v>86</v>
      </c>
      <c r="F80" s="46"/>
      <c r="G80" s="45" t="str">
        <f>IF(F80&lt;=F20,"","Hodnota indikátoru 625 020 musí být menší nebo rovna hodnotě indikátoru 600 020")</f>
        <v/>
      </c>
    </row>
    <row r="81" spans="2:7" ht="57.65" customHeight="1" thickBot="1" x14ac:dyDescent="0.3">
      <c r="B81" s="15">
        <v>626000</v>
      </c>
      <c r="C81" s="16" t="s">
        <v>87</v>
      </c>
      <c r="D81" s="17" t="s">
        <v>83</v>
      </c>
      <c r="E81" s="24" t="s">
        <v>88</v>
      </c>
      <c r="F81" s="47">
        <f>SUM(F82:F83)</f>
        <v>0</v>
      </c>
      <c r="G81" s="45" t="str">
        <f>IF(F81&lt;=F18,"","Hodnota indikátoru 626 000 musí být menší nebo rovna hodnotě indikátoru 600 000")</f>
        <v/>
      </c>
    </row>
    <row r="82" spans="2:7" ht="29.15" customHeight="1" thickBot="1" x14ac:dyDescent="0.3">
      <c r="B82" s="18">
        <v>626010</v>
      </c>
      <c r="C82" s="22" t="s">
        <v>89</v>
      </c>
      <c r="D82" s="20" t="s">
        <v>83</v>
      </c>
      <c r="E82" s="21" t="s">
        <v>89</v>
      </c>
      <c r="F82" s="46"/>
      <c r="G82" s="45" t="str">
        <f>IF(F82&lt;=F19,"","Hodnota indikátoru 626 010 musí být menší nebo rovna hodnotě indikátoru 600 010")</f>
        <v/>
      </c>
    </row>
    <row r="83" spans="2:7" ht="29.15" customHeight="1" thickBot="1" x14ac:dyDescent="0.3">
      <c r="B83" s="18">
        <v>626020</v>
      </c>
      <c r="C83" s="22" t="s">
        <v>90</v>
      </c>
      <c r="D83" s="20" t="s">
        <v>83</v>
      </c>
      <c r="E83" s="21" t="s">
        <v>90</v>
      </c>
      <c r="F83" s="46"/>
      <c r="G83" s="45" t="str">
        <f>IF(F83&lt;=F20,"","Hodnota indikátoru 626 020 musí být menší nebo rovna hodnotě indikátoru 600 020")</f>
        <v/>
      </c>
    </row>
    <row r="84" spans="2:7" ht="54.65" customHeight="1" thickBot="1" x14ac:dyDescent="0.3">
      <c r="B84" s="15">
        <v>673102</v>
      </c>
      <c r="C84" s="16" t="s">
        <v>103</v>
      </c>
      <c r="D84" s="17" t="s">
        <v>83</v>
      </c>
      <c r="E84" s="24" t="s">
        <v>91</v>
      </c>
      <c r="F84" s="46"/>
      <c r="G84" s="45" t="str">
        <f>IF(F84&lt;=F18,"","Hodnota indikátoru 673 102 musí být menší nebo rovna hodnotě indikátoru 600 000")</f>
        <v/>
      </c>
    </row>
    <row r="85" spans="2:7" ht="22" customHeight="1" x14ac:dyDescent="0.25">
      <c r="B85" s="226" t="str">
        <f>B16</f>
        <v/>
      </c>
      <c r="C85" s="226"/>
      <c r="D85" s="226"/>
      <c r="E85" s="226"/>
      <c r="F85" s="227"/>
      <c r="G85" s="226"/>
    </row>
  </sheetData>
  <mergeCells count="10">
    <mergeCell ref="B16:G16"/>
    <mergeCell ref="B85:G85"/>
    <mergeCell ref="B12:C12"/>
    <mergeCell ref="B15:G15"/>
    <mergeCell ref="D9:G9"/>
    <mergeCell ref="D10:G10"/>
    <mergeCell ref="D11:G11"/>
    <mergeCell ref="B9:C9"/>
    <mergeCell ref="B10:C10"/>
    <mergeCell ref="B11:C11"/>
  </mergeCells>
  <conditionalFormatting sqref="G18">
    <cfRule type="cellIs" dxfId="66" priority="96" operator="greaterThan">
      <formula>""""""</formula>
    </cfRule>
  </conditionalFormatting>
  <conditionalFormatting sqref="G33">
    <cfRule type="cellIs" dxfId="65" priority="93" operator="greaterThan">
      <formula>""""""</formula>
    </cfRule>
  </conditionalFormatting>
  <conditionalFormatting sqref="G51">
    <cfRule type="cellIs" dxfId="64" priority="86" operator="greaterThan">
      <formula>""""""</formula>
    </cfRule>
  </conditionalFormatting>
  <conditionalFormatting sqref="G24">
    <cfRule type="cellIs" dxfId="63" priority="73" operator="greaterThan">
      <formula>""""""</formula>
    </cfRule>
  </conditionalFormatting>
  <conditionalFormatting sqref="G36">
    <cfRule type="cellIs" dxfId="62" priority="72" operator="greaterThan">
      <formula>""""""</formula>
    </cfRule>
  </conditionalFormatting>
  <conditionalFormatting sqref="G39">
    <cfRule type="cellIs" dxfId="61" priority="71" operator="greaterThan">
      <formula>""""""</formula>
    </cfRule>
  </conditionalFormatting>
  <conditionalFormatting sqref="G54">
    <cfRule type="cellIs" dxfId="60" priority="70" operator="greaterThan">
      <formula>""""""</formula>
    </cfRule>
  </conditionalFormatting>
  <conditionalFormatting sqref="G57">
    <cfRule type="cellIs" dxfId="59" priority="69" operator="greaterThan">
      <formula>""""""</formula>
    </cfRule>
  </conditionalFormatting>
  <conditionalFormatting sqref="G60">
    <cfRule type="cellIs" dxfId="58" priority="68" operator="greaterThan">
      <formula>""""""</formula>
    </cfRule>
  </conditionalFormatting>
  <conditionalFormatting sqref="G63">
    <cfRule type="cellIs" dxfId="57" priority="67" operator="greaterThan">
      <formula>""""""</formula>
    </cfRule>
  </conditionalFormatting>
  <conditionalFormatting sqref="G66">
    <cfRule type="cellIs" dxfId="56" priority="66" operator="greaterThan">
      <formula>""""""</formula>
    </cfRule>
  </conditionalFormatting>
  <conditionalFormatting sqref="G69">
    <cfRule type="cellIs" dxfId="55" priority="65" operator="greaterThan">
      <formula>""""""</formula>
    </cfRule>
  </conditionalFormatting>
  <conditionalFormatting sqref="G72">
    <cfRule type="cellIs" dxfId="54" priority="64" operator="greaterThan">
      <formula>""""""</formula>
    </cfRule>
  </conditionalFormatting>
  <conditionalFormatting sqref="G78">
    <cfRule type="cellIs" dxfId="53" priority="62" operator="greaterThan">
      <formula>""""""</formula>
    </cfRule>
  </conditionalFormatting>
  <conditionalFormatting sqref="G81">
    <cfRule type="cellIs" dxfId="52" priority="61" operator="greaterThan">
      <formula>""""""</formula>
    </cfRule>
  </conditionalFormatting>
  <conditionalFormatting sqref="G75">
    <cfRule type="cellIs" dxfId="51" priority="59" operator="greaterThan">
      <formula>""""""</formula>
    </cfRule>
  </conditionalFormatting>
  <conditionalFormatting sqref="G84">
    <cfRule type="cellIs" dxfId="50" priority="57" operator="greaterThan">
      <formula>""""""</formula>
    </cfRule>
  </conditionalFormatting>
  <conditionalFormatting sqref="G21">
    <cfRule type="cellIs" dxfId="49" priority="56" operator="greaterThan">
      <formula>""""""</formula>
    </cfRule>
  </conditionalFormatting>
  <conditionalFormatting sqref="G27">
    <cfRule type="cellIs" dxfId="48" priority="55" operator="greaterThan">
      <formula>""""""</formula>
    </cfRule>
  </conditionalFormatting>
  <conditionalFormatting sqref="G30">
    <cfRule type="cellIs" dxfId="47" priority="54" operator="greaterThan">
      <formula>""""""</formula>
    </cfRule>
  </conditionalFormatting>
  <conditionalFormatting sqref="G42">
    <cfRule type="cellIs" dxfId="46" priority="53" operator="greaterThan">
      <formula>""""""</formula>
    </cfRule>
  </conditionalFormatting>
  <conditionalFormatting sqref="G45">
    <cfRule type="cellIs" dxfId="45" priority="52" operator="greaterThan">
      <formula>""""""</formula>
    </cfRule>
  </conditionalFormatting>
  <conditionalFormatting sqref="G48">
    <cfRule type="cellIs" dxfId="44" priority="51" operator="greaterThan">
      <formula>""""""</formula>
    </cfRule>
  </conditionalFormatting>
  <conditionalFormatting sqref="G19">
    <cfRule type="cellIs" dxfId="43" priority="50" operator="greaterThan">
      <formula>""""""</formula>
    </cfRule>
  </conditionalFormatting>
  <conditionalFormatting sqref="G20">
    <cfRule type="cellIs" dxfId="42" priority="49" operator="greaterThan">
      <formula>""""""</formula>
    </cfRule>
  </conditionalFormatting>
  <conditionalFormatting sqref="G22">
    <cfRule type="cellIs" dxfId="41" priority="48" operator="greaterThan">
      <formula>""""""</formula>
    </cfRule>
  </conditionalFormatting>
  <conditionalFormatting sqref="G23">
    <cfRule type="cellIs" dxfId="40" priority="47" operator="greaterThan">
      <formula>""""""</formula>
    </cfRule>
  </conditionalFormatting>
  <conditionalFormatting sqref="G25">
    <cfRule type="cellIs" dxfId="39" priority="46" operator="greaterThan">
      <formula>""""""</formula>
    </cfRule>
  </conditionalFormatting>
  <conditionalFormatting sqref="G26">
    <cfRule type="cellIs" dxfId="38" priority="45" operator="greaterThan">
      <formula>""""""</formula>
    </cfRule>
  </conditionalFormatting>
  <conditionalFormatting sqref="G28">
    <cfRule type="cellIs" dxfId="37" priority="44" operator="greaterThan">
      <formula>""""""</formula>
    </cfRule>
  </conditionalFormatting>
  <conditionalFormatting sqref="G29">
    <cfRule type="cellIs" dxfId="36" priority="43" operator="greaterThan">
      <formula>""""""</formula>
    </cfRule>
  </conditionalFormatting>
  <conditionalFormatting sqref="G31">
    <cfRule type="cellIs" dxfId="35" priority="42" operator="greaterThan">
      <formula>""""""</formula>
    </cfRule>
  </conditionalFormatting>
  <conditionalFormatting sqref="G32">
    <cfRule type="cellIs" dxfId="34" priority="41" operator="greaterThan">
      <formula>""""""</formula>
    </cfRule>
  </conditionalFormatting>
  <conditionalFormatting sqref="G34">
    <cfRule type="cellIs" dxfId="33" priority="40" operator="greaterThan">
      <formula>""""""</formula>
    </cfRule>
  </conditionalFormatting>
  <conditionalFormatting sqref="G35">
    <cfRule type="cellIs" dxfId="32" priority="39" operator="greaterThan">
      <formula>""""""</formula>
    </cfRule>
  </conditionalFormatting>
  <conditionalFormatting sqref="G37">
    <cfRule type="cellIs" dxfId="31" priority="38" operator="greaterThan">
      <formula>""""""</formula>
    </cfRule>
  </conditionalFormatting>
  <conditionalFormatting sqref="G38">
    <cfRule type="cellIs" dxfId="30" priority="37" operator="greaterThan">
      <formula>""""""</formula>
    </cfRule>
  </conditionalFormatting>
  <conditionalFormatting sqref="G40">
    <cfRule type="cellIs" dxfId="29" priority="36" operator="greaterThan">
      <formula>""""""</formula>
    </cfRule>
  </conditionalFormatting>
  <conditionalFormatting sqref="G41">
    <cfRule type="cellIs" dxfId="28" priority="35" operator="greaterThan">
      <formula>""""""</formula>
    </cfRule>
  </conditionalFormatting>
  <conditionalFormatting sqref="G43">
    <cfRule type="cellIs" dxfId="27" priority="34" operator="greaterThan">
      <formula>""""""</formula>
    </cfRule>
  </conditionalFormatting>
  <conditionalFormatting sqref="G44">
    <cfRule type="cellIs" dxfId="26" priority="33" operator="greaterThan">
      <formula>""""""</formula>
    </cfRule>
  </conditionalFormatting>
  <conditionalFormatting sqref="G46">
    <cfRule type="cellIs" dxfId="25" priority="32" operator="greaterThan">
      <formula>""""""</formula>
    </cfRule>
  </conditionalFormatting>
  <conditionalFormatting sqref="G47">
    <cfRule type="cellIs" dxfId="24" priority="31" operator="greaterThan">
      <formula>""""""</formula>
    </cfRule>
  </conditionalFormatting>
  <conditionalFormatting sqref="G49">
    <cfRule type="cellIs" dxfId="23" priority="30" operator="greaterThan">
      <formula>""""""</formula>
    </cfRule>
  </conditionalFormatting>
  <conditionalFormatting sqref="G50">
    <cfRule type="cellIs" dxfId="22" priority="29" operator="greaterThan">
      <formula>""""""</formula>
    </cfRule>
  </conditionalFormatting>
  <conditionalFormatting sqref="G52">
    <cfRule type="cellIs" dxfId="21" priority="28" operator="greaterThan">
      <formula>""""""</formula>
    </cfRule>
  </conditionalFormatting>
  <conditionalFormatting sqref="G53">
    <cfRule type="cellIs" dxfId="20" priority="27" operator="greaterThan">
      <formula>""""""</formula>
    </cfRule>
  </conditionalFormatting>
  <conditionalFormatting sqref="G55">
    <cfRule type="cellIs" dxfId="19" priority="26" operator="greaterThan">
      <formula>""""""</formula>
    </cfRule>
  </conditionalFormatting>
  <conditionalFormatting sqref="G56">
    <cfRule type="cellIs" dxfId="18" priority="25" operator="greaterThan">
      <formula>""""""</formula>
    </cfRule>
  </conditionalFormatting>
  <conditionalFormatting sqref="G58">
    <cfRule type="cellIs" dxfId="17" priority="24" operator="greaterThan">
      <formula>""""""</formula>
    </cfRule>
  </conditionalFormatting>
  <conditionalFormatting sqref="G59">
    <cfRule type="cellIs" dxfId="16" priority="23" operator="greaterThan">
      <formula>""""""</formula>
    </cfRule>
  </conditionalFormatting>
  <conditionalFormatting sqref="G61">
    <cfRule type="cellIs" dxfId="15" priority="22" operator="greaterThan">
      <formula>""""""</formula>
    </cfRule>
  </conditionalFormatting>
  <conditionalFormatting sqref="G62">
    <cfRule type="cellIs" dxfId="14" priority="21" operator="greaterThan">
      <formula>""""""</formula>
    </cfRule>
  </conditionalFormatting>
  <conditionalFormatting sqref="G64">
    <cfRule type="cellIs" dxfId="13" priority="20" operator="greaterThan">
      <formula>""""""</formula>
    </cfRule>
  </conditionalFormatting>
  <conditionalFormatting sqref="G65">
    <cfRule type="cellIs" dxfId="12" priority="19" operator="greaterThan">
      <formula>""""""</formula>
    </cfRule>
  </conditionalFormatting>
  <conditionalFormatting sqref="G67">
    <cfRule type="cellIs" dxfId="11" priority="18" operator="greaterThan">
      <formula>""""""</formula>
    </cfRule>
  </conditionalFormatting>
  <conditionalFormatting sqref="G68">
    <cfRule type="cellIs" dxfId="10" priority="17" operator="greaterThan">
      <formula>""""""</formula>
    </cfRule>
  </conditionalFormatting>
  <conditionalFormatting sqref="G70">
    <cfRule type="cellIs" dxfId="9" priority="16" operator="greaterThan">
      <formula>""""""</formula>
    </cfRule>
  </conditionalFormatting>
  <conditionalFormatting sqref="G71">
    <cfRule type="cellIs" dxfId="8" priority="15" operator="greaterThan">
      <formula>""""""</formula>
    </cfRule>
  </conditionalFormatting>
  <conditionalFormatting sqref="G73">
    <cfRule type="cellIs" dxfId="7" priority="14" operator="greaterThan">
      <formula>""""""</formula>
    </cfRule>
  </conditionalFormatting>
  <conditionalFormatting sqref="G74">
    <cfRule type="cellIs" dxfId="6" priority="13" operator="greaterThan">
      <formula>""""""</formula>
    </cfRule>
  </conditionalFormatting>
  <conditionalFormatting sqref="G76">
    <cfRule type="cellIs" dxfId="5" priority="12" operator="greaterThan">
      <formula>""""""</formula>
    </cfRule>
  </conditionalFormatting>
  <conditionalFormatting sqref="G77">
    <cfRule type="cellIs" dxfId="4" priority="11" operator="greaterThan">
      <formula>""""""</formula>
    </cfRule>
  </conditionalFormatting>
  <conditionalFormatting sqref="G79">
    <cfRule type="cellIs" dxfId="3" priority="8" operator="greaterThan">
      <formula>""""""</formula>
    </cfRule>
  </conditionalFormatting>
  <conditionalFormatting sqref="G80">
    <cfRule type="cellIs" dxfId="2" priority="7" operator="greaterThan">
      <formula>""""""</formula>
    </cfRule>
  </conditionalFormatting>
  <conditionalFormatting sqref="G82">
    <cfRule type="cellIs" dxfId="1" priority="6" operator="greaterThan">
      <formula>""""""</formula>
    </cfRule>
  </conditionalFormatting>
  <conditionalFormatting sqref="G83">
    <cfRule type="cellIs" dxfId="0" priority="5" operator="greaterThan">
      <formula>""""""</formula>
    </cfRule>
  </conditionalFormatting>
  <dataValidations count="2">
    <dataValidation type="date" allowBlank="1" showInputMessage="1" showErrorMessage="1" errorTitle="Neplatné datum ukončení projektu" error="V souladu s pravidly OPZ+ zadejte datum ukončení projetku nejpozději do 30. 4. 2024" promptTitle="Vložte datum ukončení realizace" sqref="D12" xr:uid="{16B9700E-5B9D-44D1-834D-F5983CEE75A0}">
      <formula1>44927</formula1>
      <formula2>45412</formula2>
    </dataValidation>
    <dataValidation type="whole" operator="greaterThanOrEqual" allowBlank="1" showInputMessage="1" showErrorMessage="1" error="Nelze zadat záporné nebo desetiné číslo" sqref="F18:F84" xr:uid="{CFAE08DE-D64E-41CD-B9DC-BBE4F76225EA}">
      <formula1>0</formula1>
    </dataValidation>
  </dataValidations>
  <pageMargins left="0.25" right="0.25" top="0.75" bottom="0.75" header="0.3" footer="0.3"/>
  <pageSetup paperSize="9" scale="65" fitToHeight="0" orientation="landscape"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40B3-C5AE-46F6-8BC1-45112D9D410D}">
  <sheetPr>
    <tabColor rgb="FFFF4747"/>
    <pageSetUpPr fitToPage="1"/>
  </sheetPr>
  <dimension ref="A2:K227"/>
  <sheetViews>
    <sheetView workbookViewId="0">
      <pane ySplit="13" topLeftCell="A152" activePane="bottomLeft" state="frozen"/>
      <selection pane="bottomLeft" activeCell="C188" sqref="C182:C188"/>
    </sheetView>
  </sheetViews>
  <sheetFormatPr defaultColWidth="8.7265625" defaultRowHeight="12.5" x14ac:dyDescent="0.25"/>
  <cols>
    <col min="1" max="1" width="2" style="37" customWidth="1"/>
    <col min="2" max="2" width="23.26953125" style="124" customWidth="1"/>
    <col min="3" max="3" width="16.26953125" style="37" customWidth="1"/>
    <col min="4" max="4" width="16.7265625" style="37" customWidth="1"/>
    <col min="5" max="5" width="18.26953125" style="37" customWidth="1"/>
    <col min="6" max="6" width="16.1796875" style="37" customWidth="1"/>
    <col min="7" max="7" width="15.7265625" style="37" customWidth="1"/>
    <col min="8" max="8" width="15" style="37" customWidth="1"/>
    <col min="9" max="9" width="17.81640625" style="37" customWidth="1"/>
    <col min="10" max="10" width="15.54296875" style="37" customWidth="1"/>
    <col min="11" max="11" width="14.1796875" style="37" customWidth="1"/>
    <col min="12" max="16384" width="8.7265625" style="37"/>
  </cols>
  <sheetData>
    <row r="2" spans="1:11" x14ac:dyDescent="0.25">
      <c r="B2" s="124" t="s">
        <v>209</v>
      </c>
      <c r="C2" s="37" t="s">
        <v>210</v>
      </c>
      <c r="D2" s="37" t="s">
        <v>211</v>
      </c>
      <c r="E2" s="37" t="s">
        <v>212</v>
      </c>
      <c r="F2" s="37" t="s">
        <v>213</v>
      </c>
      <c r="G2" s="37" t="s">
        <v>214</v>
      </c>
      <c r="H2" s="37" t="s">
        <v>215</v>
      </c>
      <c r="I2" s="37" t="s">
        <v>216</v>
      </c>
      <c r="J2" s="37" t="s">
        <v>217</v>
      </c>
      <c r="K2" s="37" t="s">
        <v>218</v>
      </c>
    </row>
    <row r="3" spans="1:11" x14ac:dyDescent="0.25">
      <c r="B3" s="124" t="s">
        <v>210</v>
      </c>
      <c r="C3" s="37" t="s">
        <v>149</v>
      </c>
      <c r="D3" s="37" t="s">
        <v>154</v>
      </c>
      <c r="E3" s="37" t="s">
        <v>157</v>
      </c>
      <c r="F3" s="37" t="s">
        <v>167</v>
      </c>
      <c r="G3" s="37" t="s">
        <v>176</v>
      </c>
      <c r="H3" s="37" t="s">
        <v>181</v>
      </c>
      <c r="I3" s="37" t="s">
        <v>187</v>
      </c>
      <c r="J3" s="37" t="s">
        <v>198</v>
      </c>
      <c r="K3" s="37" t="s">
        <v>203</v>
      </c>
    </row>
    <row r="4" spans="1:11" x14ac:dyDescent="0.25">
      <c r="B4" s="124" t="s">
        <v>211</v>
      </c>
      <c r="C4" s="37" t="s">
        <v>150</v>
      </c>
      <c r="D4" s="37" t="s">
        <v>155</v>
      </c>
      <c r="E4" s="37" t="s">
        <v>158</v>
      </c>
      <c r="F4" s="37" t="s">
        <v>168</v>
      </c>
      <c r="G4" s="37" t="s">
        <v>177</v>
      </c>
      <c r="H4" s="37" t="s">
        <v>182</v>
      </c>
      <c r="I4" s="37" t="s">
        <v>188</v>
      </c>
      <c r="J4" s="37" t="s">
        <v>199</v>
      </c>
    </row>
    <row r="5" spans="1:11" x14ac:dyDescent="0.25">
      <c r="B5" s="124" t="s">
        <v>212</v>
      </c>
      <c r="C5" s="37" t="s">
        <v>151</v>
      </c>
      <c r="D5" s="37" t="s">
        <v>156</v>
      </c>
      <c r="E5" s="37" t="s">
        <v>159</v>
      </c>
      <c r="F5" s="37" t="s">
        <v>169</v>
      </c>
      <c r="G5" s="37" t="s">
        <v>178</v>
      </c>
      <c r="H5" s="37" t="s">
        <v>183</v>
      </c>
      <c r="I5" s="37" t="s">
        <v>189</v>
      </c>
      <c r="J5" s="37" t="s">
        <v>200</v>
      </c>
    </row>
    <row r="6" spans="1:11" x14ac:dyDescent="0.25">
      <c r="B6" s="124" t="s">
        <v>213</v>
      </c>
      <c r="C6" s="37" t="s">
        <v>152</v>
      </c>
      <c r="E6" s="37" t="s">
        <v>160</v>
      </c>
      <c r="F6" s="37" t="s">
        <v>170</v>
      </c>
      <c r="G6" s="37" t="s">
        <v>179</v>
      </c>
      <c r="H6" s="37" t="s">
        <v>184</v>
      </c>
      <c r="I6" s="37" t="s">
        <v>190</v>
      </c>
      <c r="J6" s="37" t="s">
        <v>201</v>
      </c>
    </row>
    <row r="7" spans="1:11" x14ac:dyDescent="0.25">
      <c r="B7" s="124" t="s">
        <v>214</v>
      </c>
      <c r="C7" s="37" t="s">
        <v>153</v>
      </c>
      <c r="E7" s="37" t="s">
        <v>161</v>
      </c>
      <c r="F7" s="37" t="s">
        <v>171</v>
      </c>
      <c r="G7" s="37" t="s">
        <v>180</v>
      </c>
      <c r="H7" s="37" t="s">
        <v>185</v>
      </c>
      <c r="I7" s="37" t="s">
        <v>191</v>
      </c>
      <c r="J7" s="37" t="s">
        <v>202</v>
      </c>
    </row>
    <row r="8" spans="1:11" x14ac:dyDescent="0.25">
      <c r="B8" s="124" t="s">
        <v>215</v>
      </c>
      <c r="E8" s="37" t="s">
        <v>162</v>
      </c>
      <c r="F8" s="37" t="s">
        <v>172</v>
      </c>
      <c r="H8" s="37" t="s">
        <v>186</v>
      </c>
      <c r="I8" s="37" t="s">
        <v>192</v>
      </c>
    </row>
    <row r="9" spans="1:11" x14ac:dyDescent="0.25">
      <c r="B9" s="124" t="s">
        <v>216</v>
      </c>
      <c r="E9" s="37" t="s">
        <v>163</v>
      </c>
      <c r="F9" s="37" t="s">
        <v>173</v>
      </c>
      <c r="I9" s="37" t="s">
        <v>193</v>
      </c>
    </row>
    <row r="10" spans="1:11" x14ac:dyDescent="0.25">
      <c r="B10" s="124" t="s">
        <v>217</v>
      </c>
      <c r="E10" s="37" t="s">
        <v>164</v>
      </c>
      <c r="F10" s="37" t="s">
        <v>174</v>
      </c>
      <c r="I10" s="37" t="s">
        <v>194</v>
      </c>
    </row>
    <row r="11" spans="1:11" x14ac:dyDescent="0.25">
      <c r="B11" s="124" t="s">
        <v>218</v>
      </c>
      <c r="E11" s="37" t="s">
        <v>165</v>
      </c>
      <c r="F11" s="37" t="s">
        <v>175</v>
      </c>
      <c r="I11" s="37" t="s">
        <v>195</v>
      </c>
    </row>
    <row r="12" spans="1:11" x14ac:dyDescent="0.25">
      <c r="E12" s="37" t="s">
        <v>166</v>
      </c>
      <c r="I12" s="37" t="s">
        <v>196</v>
      </c>
    </row>
    <row r="13" spans="1:11" x14ac:dyDescent="0.25">
      <c r="I13" s="37" t="s">
        <v>197</v>
      </c>
    </row>
    <row r="14" spans="1:11" s="127" customFormat="1" ht="4.1500000000000004" customHeight="1" x14ac:dyDescent="0.25"/>
    <row r="15" spans="1:11" x14ac:dyDescent="0.25">
      <c r="A15" s="123"/>
      <c r="B15" s="124" t="s">
        <v>248</v>
      </c>
      <c r="C15" s="37" t="s">
        <v>210</v>
      </c>
      <c r="D15" s="37" t="s">
        <v>211</v>
      </c>
      <c r="E15" s="37" t="s">
        <v>212</v>
      </c>
      <c r="F15" s="37" t="s">
        <v>249</v>
      </c>
      <c r="G15" s="37" t="s">
        <v>218</v>
      </c>
    </row>
    <row r="16" spans="1:11" x14ac:dyDescent="0.25">
      <c r="A16" s="123"/>
      <c r="B16" s="124" t="s">
        <v>210</v>
      </c>
      <c r="C16" s="37" t="s">
        <v>149</v>
      </c>
      <c r="D16" s="37" t="s">
        <v>154</v>
      </c>
      <c r="E16" s="37" t="s">
        <v>157</v>
      </c>
      <c r="F16" s="37" t="s">
        <v>167</v>
      </c>
      <c r="G16" s="37" t="s">
        <v>203</v>
      </c>
    </row>
    <row r="17" spans="1:6" x14ac:dyDescent="0.25">
      <c r="A17" s="123"/>
      <c r="B17" s="124" t="s">
        <v>211</v>
      </c>
      <c r="C17" s="37" t="s">
        <v>150</v>
      </c>
      <c r="D17" s="37" t="s">
        <v>155</v>
      </c>
      <c r="E17" s="37" t="s">
        <v>158</v>
      </c>
      <c r="F17" s="37" t="s">
        <v>168</v>
      </c>
    </row>
    <row r="18" spans="1:6" x14ac:dyDescent="0.25">
      <c r="A18" s="123"/>
      <c r="B18" s="124" t="s">
        <v>212</v>
      </c>
      <c r="C18" s="37" t="s">
        <v>151</v>
      </c>
      <c r="D18" s="37" t="s">
        <v>156</v>
      </c>
      <c r="E18" s="37" t="s">
        <v>159</v>
      </c>
      <c r="F18" s="37" t="s">
        <v>169</v>
      </c>
    </row>
    <row r="19" spans="1:6" x14ac:dyDescent="0.25">
      <c r="A19" s="123"/>
      <c r="B19" s="124" t="s">
        <v>249</v>
      </c>
      <c r="C19" s="37" t="s">
        <v>152</v>
      </c>
      <c r="E19" s="37" t="s">
        <v>160</v>
      </c>
      <c r="F19" s="37" t="s">
        <v>170</v>
      </c>
    </row>
    <row r="20" spans="1:6" x14ac:dyDescent="0.25">
      <c r="A20" s="123"/>
      <c r="B20" s="124" t="s">
        <v>218</v>
      </c>
      <c r="C20" s="37" t="s">
        <v>153</v>
      </c>
      <c r="E20" s="37" t="s">
        <v>161</v>
      </c>
      <c r="F20" s="37" t="s">
        <v>173</v>
      </c>
    </row>
    <row r="21" spans="1:6" x14ac:dyDescent="0.25">
      <c r="A21" s="123"/>
      <c r="E21" s="37" t="s">
        <v>162</v>
      </c>
      <c r="F21" s="123" t="s">
        <v>174</v>
      </c>
    </row>
    <row r="22" spans="1:6" x14ac:dyDescent="0.25">
      <c r="A22" s="123"/>
      <c r="E22" s="37" t="s">
        <v>163</v>
      </c>
      <c r="F22" s="37" t="s">
        <v>175</v>
      </c>
    </row>
    <row r="23" spans="1:6" x14ac:dyDescent="0.25">
      <c r="A23" s="123"/>
      <c r="E23" s="37" t="s">
        <v>164</v>
      </c>
    </row>
    <row r="24" spans="1:6" x14ac:dyDescent="0.25">
      <c r="A24" s="123"/>
      <c r="E24" s="37" t="s">
        <v>165</v>
      </c>
    </row>
    <row r="25" spans="1:6" x14ac:dyDescent="0.25">
      <c r="A25" s="123"/>
      <c r="E25" s="37" t="s">
        <v>166</v>
      </c>
    </row>
    <row r="26" spans="1:6" s="127" customFormat="1" ht="4.5" customHeight="1" x14ac:dyDescent="0.25"/>
    <row r="27" spans="1:6" x14ac:dyDescent="0.25">
      <c r="A27" s="157"/>
      <c r="B27" s="124" t="s">
        <v>298</v>
      </c>
      <c r="C27" s="37" t="s">
        <v>211</v>
      </c>
      <c r="D27" s="37" t="s">
        <v>212</v>
      </c>
      <c r="E27" s="37" t="s">
        <v>451</v>
      </c>
      <c r="F27" s="37" t="s">
        <v>218</v>
      </c>
    </row>
    <row r="28" spans="1:6" x14ac:dyDescent="0.25">
      <c r="A28" s="157"/>
      <c r="B28" s="124" t="str">
        <f>C27</f>
        <v>Kompetence</v>
      </c>
      <c r="E28" s="37" t="s">
        <v>167</v>
      </c>
    </row>
    <row r="29" spans="1:6" x14ac:dyDescent="0.25">
      <c r="A29" s="157"/>
      <c r="B29" s="124" t="str">
        <f>D27</f>
        <v>Rekvalifikace</v>
      </c>
      <c r="E29" s="37" t="s">
        <v>168</v>
      </c>
    </row>
    <row r="30" spans="1:6" x14ac:dyDescent="0.25">
      <c r="A30" s="157"/>
      <c r="B30" s="124" t="s">
        <v>451</v>
      </c>
      <c r="E30" s="37" t="s">
        <v>169</v>
      </c>
    </row>
    <row r="31" spans="1:6" x14ac:dyDescent="0.25">
      <c r="A31" s="157"/>
      <c r="B31" s="124" t="str">
        <f>F27</f>
        <v>Jiné</v>
      </c>
      <c r="E31" s="37" t="s">
        <v>170</v>
      </c>
    </row>
    <row r="32" spans="1:6" x14ac:dyDescent="0.25">
      <c r="A32" s="157"/>
      <c r="E32" s="37" t="s">
        <v>173</v>
      </c>
    </row>
    <row r="33" spans="1:7" x14ac:dyDescent="0.25">
      <c r="A33" s="157"/>
      <c r="E33" s="123" t="s">
        <v>174</v>
      </c>
    </row>
    <row r="34" spans="1:7" x14ac:dyDescent="0.25">
      <c r="A34" s="157"/>
      <c r="E34" s="37" t="s">
        <v>175</v>
      </c>
    </row>
    <row r="35" spans="1:7" s="127" customFormat="1" ht="4.5" customHeight="1" x14ac:dyDescent="0.25"/>
    <row r="36" spans="1:7" x14ac:dyDescent="0.25">
      <c r="A36" s="157"/>
      <c r="B36" s="124" t="s">
        <v>299</v>
      </c>
      <c r="C36" s="37" t="s">
        <v>211</v>
      </c>
      <c r="D36" s="37" t="s">
        <v>212</v>
      </c>
      <c r="E36" s="37" t="s">
        <v>456</v>
      </c>
      <c r="F36" s="37" t="s">
        <v>218</v>
      </c>
    </row>
    <row r="37" spans="1:7" x14ac:dyDescent="0.25">
      <c r="A37" s="157"/>
      <c r="B37" s="124" t="str">
        <f>C36</f>
        <v>Kompetence</v>
      </c>
      <c r="E37" s="37" t="s">
        <v>167</v>
      </c>
    </row>
    <row r="38" spans="1:7" x14ac:dyDescent="0.25">
      <c r="A38" s="157"/>
      <c r="B38" s="124" t="str">
        <f>D36</f>
        <v>Rekvalifikace</v>
      </c>
      <c r="E38" s="37" t="s">
        <v>168</v>
      </c>
    </row>
    <row r="39" spans="1:7" x14ac:dyDescent="0.25">
      <c r="A39" s="157"/>
      <c r="B39" s="124" t="str">
        <f>E36</f>
        <v>Uplatnění_V32</v>
      </c>
      <c r="E39" s="37" t="s">
        <v>169</v>
      </c>
    </row>
    <row r="40" spans="1:7" x14ac:dyDescent="0.25">
      <c r="A40" s="157"/>
      <c r="B40" s="124" t="str">
        <f>F36</f>
        <v>Jiné</v>
      </c>
      <c r="E40" s="37" t="s">
        <v>171</v>
      </c>
    </row>
    <row r="41" spans="1:7" x14ac:dyDescent="0.25">
      <c r="A41" s="157"/>
      <c r="E41" s="37" t="s">
        <v>172</v>
      </c>
    </row>
    <row r="42" spans="1:7" x14ac:dyDescent="0.25">
      <c r="A42" s="157"/>
      <c r="E42" s="37" t="s">
        <v>175</v>
      </c>
    </row>
    <row r="43" spans="1:7" s="127" customFormat="1" ht="4.5" customHeight="1" x14ac:dyDescent="0.25"/>
    <row r="44" spans="1:7" x14ac:dyDescent="0.25">
      <c r="A44" s="157"/>
      <c r="B44" s="124" t="s">
        <v>300</v>
      </c>
      <c r="C44" s="37" t="s">
        <v>210</v>
      </c>
      <c r="D44" s="37" t="s">
        <v>211</v>
      </c>
      <c r="E44" s="37" t="s">
        <v>212</v>
      </c>
      <c r="F44" s="37" t="s">
        <v>452</v>
      </c>
      <c r="G44" s="37" t="s">
        <v>218</v>
      </c>
    </row>
    <row r="45" spans="1:7" x14ac:dyDescent="0.25">
      <c r="A45" s="157"/>
      <c r="B45" s="124" t="str">
        <f>C44</f>
        <v xml:space="preserve">Vzdělávání </v>
      </c>
      <c r="F45" s="37" t="s">
        <v>167</v>
      </c>
    </row>
    <row r="46" spans="1:7" x14ac:dyDescent="0.25">
      <c r="A46" s="157"/>
      <c r="B46" s="124" t="str">
        <f>D44</f>
        <v>Kompetence</v>
      </c>
      <c r="F46" s="37" t="s">
        <v>168</v>
      </c>
    </row>
    <row r="47" spans="1:7" x14ac:dyDescent="0.25">
      <c r="A47" s="157"/>
      <c r="B47" s="124" t="str">
        <f>E44</f>
        <v>Rekvalifikace</v>
      </c>
      <c r="F47" s="37" t="s">
        <v>169</v>
      </c>
    </row>
    <row r="48" spans="1:7" x14ac:dyDescent="0.25">
      <c r="A48" s="157"/>
      <c r="B48" s="124" t="str">
        <f>F44</f>
        <v>Uplatnění_V23</v>
      </c>
      <c r="F48" s="37" t="s">
        <v>170</v>
      </c>
    </row>
    <row r="49" spans="1:6" x14ac:dyDescent="0.25">
      <c r="A49" s="157"/>
      <c r="B49" s="124" t="str">
        <f>G44</f>
        <v>Jiné</v>
      </c>
      <c r="F49" s="37" t="s">
        <v>173</v>
      </c>
    </row>
    <row r="50" spans="1:6" x14ac:dyDescent="0.25">
      <c r="A50" s="157"/>
      <c r="F50" s="123" t="s">
        <v>174</v>
      </c>
    </row>
    <row r="51" spans="1:6" x14ac:dyDescent="0.25">
      <c r="A51" s="157"/>
      <c r="F51" s="37" t="s">
        <v>175</v>
      </c>
    </row>
    <row r="52" spans="1:6" s="127" customFormat="1" ht="4.5" customHeight="1" x14ac:dyDescent="0.25"/>
    <row r="53" spans="1:6" x14ac:dyDescent="0.25">
      <c r="A53" s="157"/>
      <c r="B53" s="124" t="s">
        <v>301</v>
      </c>
      <c r="C53" s="37" t="s">
        <v>211</v>
      </c>
      <c r="D53" s="37" t="s">
        <v>212</v>
      </c>
      <c r="E53" s="37" t="s">
        <v>457</v>
      </c>
      <c r="F53" s="37" t="s">
        <v>218</v>
      </c>
    </row>
    <row r="54" spans="1:6" x14ac:dyDescent="0.25">
      <c r="A54" s="157"/>
      <c r="B54" s="124" t="str">
        <f>C53</f>
        <v>Kompetence</v>
      </c>
      <c r="E54" s="37" t="s">
        <v>167</v>
      </c>
    </row>
    <row r="55" spans="1:6" x14ac:dyDescent="0.25">
      <c r="A55" s="157"/>
      <c r="B55" s="124" t="str">
        <f>D53</f>
        <v>Rekvalifikace</v>
      </c>
      <c r="E55" s="37" t="s">
        <v>168</v>
      </c>
    </row>
    <row r="56" spans="1:6" x14ac:dyDescent="0.25">
      <c r="A56" s="157"/>
      <c r="B56" s="124" t="str">
        <f>E53</f>
        <v>Uplatnění_V52</v>
      </c>
      <c r="E56" s="37" t="s">
        <v>169</v>
      </c>
    </row>
    <row r="57" spans="1:6" x14ac:dyDescent="0.25">
      <c r="A57" s="157"/>
      <c r="B57" s="124" t="str">
        <f>F53</f>
        <v>Jiné</v>
      </c>
      <c r="E57" s="37" t="s">
        <v>171</v>
      </c>
    </row>
    <row r="58" spans="1:6" x14ac:dyDescent="0.25">
      <c r="A58" s="157"/>
      <c r="E58" s="37" t="s">
        <v>172</v>
      </c>
    </row>
    <row r="59" spans="1:6" x14ac:dyDescent="0.25">
      <c r="A59" s="157"/>
      <c r="E59" s="37" t="s">
        <v>175</v>
      </c>
    </row>
    <row r="60" spans="1:6" s="127" customFormat="1" ht="4.5" customHeight="1" x14ac:dyDescent="0.25"/>
    <row r="61" spans="1:6" x14ac:dyDescent="0.25">
      <c r="A61" s="157"/>
      <c r="B61" s="124" t="s">
        <v>302</v>
      </c>
      <c r="C61" s="37" t="s">
        <v>211</v>
      </c>
      <c r="D61" s="37" t="s">
        <v>212</v>
      </c>
      <c r="E61" s="37" t="s">
        <v>458</v>
      </c>
      <c r="F61" s="37" t="s">
        <v>218</v>
      </c>
    </row>
    <row r="62" spans="1:6" x14ac:dyDescent="0.25">
      <c r="A62" s="157"/>
      <c r="B62" s="124" t="str">
        <f>C61</f>
        <v>Kompetence</v>
      </c>
      <c r="E62" s="37" t="s">
        <v>167</v>
      </c>
    </row>
    <row r="63" spans="1:6" x14ac:dyDescent="0.25">
      <c r="A63" s="157"/>
      <c r="B63" s="124" t="str">
        <f>D61</f>
        <v>Rekvalifikace</v>
      </c>
      <c r="E63" s="37" t="s">
        <v>168</v>
      </c>
    </row>
    <row r="64" spans="1:6" x14ac:dyDescent="0.25">
      <c r="A64" s="157"/>
      <c r="B64" s="124" t="str">
        <f>E61</f>
        <v>Uplatnění_V56</v>
      </c>
      <c r="E64" s="37" t="s">
        <v>169</v>
      </c>
    </row>
    <row r="65" spans="1:6" x14ac:dyDescent="0.25">
      <c r="A65" s="157"/>
      <c r="B65" s="124" t="str">
        <f>F61</f>
        <v>Jiné</v>
      </c>
      <c r="E65" s="37" t="s">
        <v>171</v>
      </c>
    </row>
    <row r="66" spans="1:6" x14ac:dyDescent="0.25">
      <c r="A66" s="157"/>
      <c r="E66" s="37" t="s">
        <v>172</v>
      </c>
    </row>
    <row r="67" spans="1:6" x14ac:dyDescent="0.25">
      <c r="A67" s="157"/>
      <c r="E67" s="37" t="s">
        <v>175</v>
      </c>
    </row>
    <row r="68" spans="1:6" s="127" customFormat="1" ht="4.5" customHeight="1" x14ac:dyDescent="0.25"/>
    <row r="69" spans="1:6" x14ac:dyDescent="0.25">
      <c r="A69" s="157"/>
      <c r="B69" s="124" t="s">
        <v>303</v>
      </c>
      <c r="C69" s="37" t="s">
        <v>211</v>
      </c>
      <c r="D69" s="37" t="s">
        <v>212</v>
      </c>
      <c r="E69" s="37" t="s">
        <v>459</v>
      </c>
      <c r="F69" s="37" t="s">
        <v>218</v>
      </c>
    </row>
    <row r="70" spans="1:6" x14ac:dyDescent="0.25">
      <c r="A70" s="157"/>
      <c r="B70" s="124" t="str">
        <f>C69</f>
        <v>Kompetence</v>
      </c>
      <c r="E70" s="37" t="s">
        <v>167</v>
      </c>
    </row>
    <row r="71" spans="1:6" x14ac:dyDescent="0.25">
      <c r="A71" s="157"/>
      <c r="B71" s="124" t="str">
        <f>D69</f>
        <v>Rekvalifikace</v>
      </c>
      <c r="E71" s="37" t="s">
        <v>168</v>
      </c>
    </row>
    <row r="72" spans="1:6" x14ac:dyDescent="0.25">
      <c r="A72" s="157"/>
      <c r="B72" s="124" t="str">
        <f>E69</f>
        <v>Uplatnění_V78</v>
      </c>
      <c r="E72" s="37" t="s">
        <v>169</v>
      </c>
    </row>
    <row r="73" spans="1:6" x14ac:dyDescent="0.25">
      <c r="A73" s="157"/>
      <c r="B73" s="124" t="str">
        <f>F69</f>
        <v>Jiné</v>
      </c>
      <c r="E73" s="37" t="s">
        <v>171</v>
      </c>
    </row>
    <row r="74" spans="1:6" x14ac:dyDescent="0.25">
      <c r="A74" s="157"/>
      <c r="E74" s="37" t="s">
        <v>172</v>
      </c>
    </row>
    <row r="75" spans="1:6" x14ac:dyDescent="0.25">
      <c r="A75" s="157"/>
      <c r="E75" s="37" t="s">
        <v>175</v>
      </c>
    </row>
    <row r="76" spans="1:6" s="127" customFormat="1" ht="4.5" customHeight="1" x14ac:dyDescent="0.25"/>
    <row r="77" spans="1:6" s="124" customFormat="1" x14ac:dyDescent="0.25">
      <c r="A77" s="123"/>
      <c r="B77" s="124" t="s">
        <v>250</v>
      </c>
      <c r="C77" s="124" t="s">
        <v>251</v>
      </c>
      <c r="D77" s="124" t="s">
        <v>252</v>
      </c>
      <c r="E77" s="124" t="s">
        <v>253</v>
      </c>
      <c r="F77" s="124" t="s">
        <v>218</v>
      </c>
    </row>
    <row r="78" spans="1:6" s="124" customFormat="1" x14ac:dyDescent="0.25">
      <c r="A78" s="123"/>
      <c r="B78" s="124" t="s">
        <v>251</v>
      </c>
      <c r="C78" s="124" t="s">
        <v>149</v>
      </c>
      <c r="D78" s="124" t="s">
        <v>155</v>
      </c>
      <c r="E78" s="124" t="s">
        <v>158</v>
      </c>
      <c r="F78" s="124" t="s">
        <v>203</v>
      </c>
    </row>
    <row r="79" spans="1:6" s="124" customFormat="1" x14ac:dyDescent="0.25">
      <c r="A79" s="123"/>
      <c r="B79" s="124" t="s">
        <v>252</v>
      </c>
      <c r="C79" s="124" t="s">
        <v>150</v>
      </c>
      <c r="D79" s="124" t="s">
        <v>156</v>
      </c>
      <c r="E79" s="124" t="s">
        <v>161</v>
      </c>
    </row>
    <row r="80" spans="1:6" s="124" customFormat="1" x14ac:dyDescent="0.25">
      <c r="A80" s="123"/>
      <c r="B80" s="124" t="s">
        <v>253</v>
      </c>
      <c r="C80" s="124" t="s">
        <v>152</v>
      </c>
      <c r="E80" s="124" t="s">
        <v>162</v>
      </c>
    </row>
    <row r="81" spans="1:6" s="124" customFormat="1" x14ac:dyDescent="0.25">
      <c r="A81" s="123"/>
      <c r="B81" s="124" t="s">
        <v>218</v>
      </c>
      <c r="C81" s="124" t="s">
        <v>153</v>
      </c>
      <c r="E81" s="124" t="s">
        <v>163</v>
      </c>
    </row>
    <row r="82" spans="1:6" s="124" customFormat="1" x14ac:dyDescent="0.25">
      <c r="A82" s="123"/>
      <c r="E82" s="124" t="s">
        <v>166</v>
      </c>
    </row>
    <row r="83" spans="1:6" s="127" customFormat="1" ht="4.5" customHeight="1" x14ac:dyDescent="0.25"/>
    <row r="84" spans="1:6" s="124" customFormat="1" x14ac:dyDescent="0.25">
      <c r="A84" s="157"/>
      <c r="B84" s="124" t="s">
        <v>304</v>
      </c>
      <c r="C84" s="124" t="s">
        <v>305</v>
      </c>
      <c r="D84" s="124" t="s">
        <v>306</v>
      </c>
      <c r="E84" s="124" t="s">
        <v>307</v>
      </c>
      <c r="F84" s="124" t="s">
        <v>218</v>
      </c>
    </row>
    <row r="85" spans="1:6" s="124" customFormat="1" x14ac:dyDescent="0.25">
      <c r="A85" s="157"/>
      <c r="B85" s="124" t="str">
        <f>C84</f>
        <v>Vzdělávání_V88</v>
      </c>
      <c r="C85" s="124" t="s">
        <v>149</v>
      </c>
      <c r="D85" s="124" t="s">
        <v>155</v>
      </c>
      <c r="E85" s="124" t="s">
        <v>158</v>
      </c>
      <c r="F85" s="124" t="s">
        <v>203</v>
      </c>
    </row>
    <row r="86" spans="1:6" s="124" customFormat="1" x14ac:dyDescent="0.25">
      <c r="A86" s="157"/>
      <c r="B86" s="124" t="str">
        <f>D84</f>
        <v>Kompetence_V88</v>
      </c>
      <c r="C86" s="124" t="s">
        <v>150</v>
      </c>
      <c r="D86" s="124" t="s">
        <v>156</v>
      </c>
      <c r="E86" s="124" t="s">
        <v>161</v>
      </c>
    </row>
    <row r="87" spans="1:6" s="124" customFormat="1" x14ac:dyDescent="0.25">
      <c r="A87" s="157"/>
      <c r="B87" s="124" t="str">
        <f>E84</f>
        <v>Rekvalifikace_V88</v>
      </c>
      <c r="C87" s="124" t="s">
        <v>152</v>
      </c>
      <c r="E87" s="124" t="s">
        <v>162</v>
      </c>
    </row>
    <row r="88" spans="1:6" s="124" customFormat="1" x14ac:dyDescent="0.25">
      <c r="A88" s="157"/>
      <c r="B88" s="124" t="str">
        <f>F84</f>
        <v>Jiné</v>
      </c>
      <c r="C88" s="124" t="s">
        <v>153</v>
      </c>
      <c r="E88" s="124" t="s">
        <v>163</v>
      </c>
    </row>
    <row r="89" spans="1:6" s="124" customFormat="1" x14ac:dyDescent="0.25">
      <c r="A89" s="157"/>
      <c r="E89" s="124" t="s">
        <v>166</v>
      </c>
    </row>
    <row r="90" spans="1:6" s="127" customFormat="1" ht="4.5" customHeight="1" x14ac:dyDescent="0.25"/>
    <row r="91" spans="1:6" s="124" customFormat="1" x14ac:dyDescent="0.25">
      <c r="A91" s="157"/>
      <c r="B91" s="124" t="s">
        <v>308</v>
      </c>
      <c r="C91" s="124" t="s">
        <v>309</v>
      </c>
      <c r="D91" s="124" t="s">
        <v>218</v>
      </c>
    </row>
    <row r="92" spans="1:6" s="124" customFormat="1" x14ac:dyDescent="0.25">
      <c r="A92" s="157"/>
      <c r="B92" s="124" t="str">
        <f>C91</f>
        <v>Vzdělávání_V40</v>
      </c>
      <c r="C92" s="37" t="s">
        <v>150</v>
      </c>
      <c r="D92" s="124" t="s">
        <v>203</v>
      </c>
    </row>
    <row r="93" spans="1:6" s="124" customFormat="1" x14ac:dyDescent="0.25">
      <c r="A93" s="157"/>
      <c r="B93" s="124" t="str">
        <f>D91</f>
        <v>Jiné</v>
      </c>
      <c r="C93" s="37" t="s">
        <v>151</v>
      </c>
    </row>
    <row r="94" spans="1:6" s="124" customFormat="1" x14ac:dyDescent="0.25">
      <c r="A94" s="157"/>
      <c r="C94" s="37" t="s">
        <v>152</v>
      </c>
    </row>
    <row r="95" spans="1:6" s="124" customFormat="1" x14ac:dyDescent="0.25">
      <c r="A95" s="157"/>
      <c r="C95" s="37" t="s">
        <v>153</v>
      </c>
    </row>
    <row r="96" spans="1:6" s="127" customFormat="1" ht="4.5" customHeight="1" x14ac:dyDescent="0.25"/>
    <row r="97" spans="1:6" s="124" customFormat="1" x14ac:dyDescent="0.25">
      <c r="A97" s="157"/>
      <c r="B97" s="124" t="s">
        <v>312</v>
      </c>
      <c r="C97" s="37" t="s">
        <v>210</v>
      </c>
      <c r="D97" s="37" t="s">
        <v>460</v>
      </c>
      <c r="E97" s="124" t="s">
        <v>218</v>
      </c>
    </row>
    <row r="98" spans="1:6" s="124" customFormat="1" x14ac:dyDescent="0.25">
      <c r="A98" s="157"/>
      <c r="B98" s="124" t="str">
        <f>C97</f>
        <v xml:space="preserve">Vzdělávání </v>
      </c>
      <c r="C98" s="37"/>
      <c r="D98" s="37" t="s">
        <v>162</v>
      </c>
      <c r="E98" s="124" t="s">
        <v>203</v>
      </c>
    </row>
    <row r="99" spans="1:6" s="124" customFormat="1" x14ac:dyDescent="0.25">
      <c r="A99" s="157"/>
      <c r="B99" s="124" t="str">
        <f>D97</f>
        <v>Rekvalifikace_V35</v>
      </c>
      <c r="C99" s="37"/>
      <c r="D99" s="37" t="s">
        <v>163</v>
      </c>
    </row>
    <row r="100" spans="1:6" s="124" customFormat="1" x14ac:dyDescent="0.25">
      <c r="A100" s="157"/>
      <c r="B100" s="124" t="str">
        <f>E97</f>
        <v>Jiné</v>
      </c>
      <c r="C100" s="37"/>
      <c r="D100" s="37" t="s">
        <v>166</v>
      </c>
      <c r="F100" s="91"/>
    </row>
    <row r="101" spans="1:6" s="127" customFormat="1" ht="4.5" customHeight="1" x14ac:dyDescent="0.25"/>
    <row r="102" spans="1:6" s="124" customFormat="1" x14ac:dyDescent="0.25">
      <c r="A102" s="157"/>
      <c r="B102" s="124" t="s">
        <v>310</v>
      </c>
      <c r="C102" s="124" t="s">
        <v>311</v>
      </c>
      <c r="D102" s="124" t="s">
        <v>218</v>
      </c>
    </row>
    <row r="103" spans="1:6" s="124" customFormat="1" x14ac:dyDescent="0.25">
      <c r="A103" s="157"/>
      <c r="B103" s="124" t="str">
        <f>C102</f>
        <v>Vzdělávání_V47</v>
      </c>
      <c r="C103" s="37" t="s">
        <v>150</v>
      </c>
      <c r="D103" s="124" t="s">
        <v>203</v>
      </c>
    </row>
    <row r="104" spans="1:6" s="124" customFormat="1" x14ac:dyDescent="0.25">
      <c r="A104" s="157"/>
      <c r="B104" s="124" t="str">
        <f>D102</f>
        <v>Jiné</v>
      </c>
      <c r="C104" s="37" t="s">
        <v>151</v>
      </c>
    </row>
    <row r="105" spans="1:6" s="124" customFormat="1" x14ac:dyDescent="0.25">
      <c r="A105" s="157"/>
      <c r="C105" s="37" t="s">
        <v>152</v>
      </c>
    </row>
    <row r="106" spans="1:6" s="124" customFormat="1" x14ac:dyDescent="0.25">
      <c r="A106" s="157"/>
      <c r="C106" s="37" t="s">
        <v>153</v>
      </c>
    </row>
    <row r="107" spans="1:6" s="127" customFormat="1" ht="4.5" customHeight="1" x14ac:dyDescent="0.25"/>
    <row r="108" spans="1:6" s="124" customFormat="1" x14ac:dyDescent="0.25">
      <c r="A108" s="157"/>
      <c r="B108" s="124" t="s">
        <v>313</v>
      </c>
      <c r="C108" s="124" t="str">
        <f>C2</f>
        <v xml:space="preserve">Vzdělávání </v>
      </c>
      <c r="D108" s="124" t="s">
        <v>218</v>
      </c>
    </row>
    <row r="109" spans="1:6" s="124" customFormat="1" x14ac:dyDescent="0.25">
      <c r="A109" s="157"/>
      <c r="B109" s="124" t="str">
        <f>C108</f>
        <v xml:space="preserve">Vzdělávání </v>
      </c>
      <c r="C109" s="37"/>
    </row>
    <row r="110" spans="1:6" s="124" customFormat="1" x14ac:dyDescent="0.25">
      <c r="A110" s="157"/>
      <c r="B110" s="124" t="str">
        <f>D108</f>
        <v>Jiné</v>
      </c>
      <c r="C110" s="37"/>
    </row>
    <row r="111" spans="1:6" s="127" customFormat="1" ht="4.5" customHeight="1" x14ac:dyDescent="0.25"/>
    <row r="112" spans="1:6" s="124" customFormat="1" x14ac:dyDescent="0.25">
      <c r="A112" s="157"/>
      <c r="B112" s="124" t="s">
        <v>316</v>
      </c>
      <c r="C112" s="124" t="str">
        <f>D2</f>
        <v>Kompetence</v>
      </c>
      <c r="D112" s="124" t="s">
        <v>461</v>
      </c>
      <c r="E112" s="124" t="s">
        <v>462</v>
      </c>
      <c r="F112" s="124" t="str">
        <f>K2</f>
        <v>Jiné</v>
      </c>
    </row>
    <row r="113" spans="1:5" s="124" customFormat="1" x14ac:dyDescent="0.25">
      <c r="A113" s="157"/>
      <c r="B113" s="124" t="str">
        <f>C112</f>
        <v>Kompetence</v>
      </c>
      <c r="D113" s="37" t="s">
        <v>157</v>
      </c>
      <c r="E113" s="37" t="s">
        <v>167</v>
      </c>
    </row>
    <row r="114" spans="1:5" s="124" customFormat="1" x14ac:dyDescent="0.25">
      <c r="A114" s="157"/>
      <c r="B114" s="124" t="str">
        <f>D112</f>
        <v>Rekvalifikace_V41</v>
      </c>
      <c r="D114" s="37" t="s">
        <v>158</v>
      </c>
      <c r="E114" s="37" t="s">
        <v>168</v>
      </c>
    </row>
    <row r="115" spans="1:5" s="124" customFormat="1" x14ac:dyDescent="0.25">
      <c r="A115" s="157"/>
      <c r="B115" s="124" t="str">
        <f>E112</f>
        <v>Uplatnění_V41</v>
      </c>
      <c r="D115" s="37" t="s">
        <v>159</v>
      </c>
      <c r="E115" s="37" t="s">
        <v>169</v>
      </c>
    </row>
    <row r="116" spans="1:5" s="124" customFormat="1" x14ac:dyDescent="0.25">
      <c r="A116" s="157"/>
      <c r="B116" s="124" t="str">
        <f>F112</f>
        <v>Jiné</v>
      </c>
      <c r="D116" s="37" t="s">
        <v>160</v>
      </c>
      <c r="E116" s="37" t="s">
        <v>170</v>
      </c>
    </row>
    <row r="117" spans="1:5" s="124" customFormat="1" x14ac:dyDescent="0.25">
      <c r="A117" s="157"/>
      <c r="D117" s="37" t="s">
        <v>161</v>
      </c>
      <c r="E117" s="37" t="s">
        <v>175</v>
      </c>
    </row>
    <row r="118" spans="1:5" x14ac:dyDescent="0.25">
      <c r="A118" s="157"/>
      <c r="D118" s="37" t="s">
        <v>165</v>
      </c>
    </row>
    <row r="119" spans="1:5" s="124" customFormat="1" x14ac:dyDescent="0.25">
      <c r="A119" s="157"/>
      <c r="D119" s="37" t="s">
        <v>166</v>
      </c>
    </row>
    <row r="120" spans="1:5" s="127" customFormat="1" ht="4.5" customHeight="1" x14ac:dyDescent="0.25"/>
    <row r="121" spans="1:5" s="124" customFormat="1" x14ac:dyDescent="0.25">
      <c r="A121" s="157"/>
      <c r="B121" s="124" t="s">
        <v>315</v>
      </c>
      <c r="C121" s="124" t="str">
        <f>C2</f>
        <v xml:space="preserve">Vzdělávání </v>
      </c>
      <c r="D121" s="124" t="s">
        <v>218</v>
      </c>
    </row>
    <row r="122" spans="1:5" s="124" customFormat="1" x14ac:dyDescent="0.25">
      <c r="A122" s="157"/>
      <c r="B122" s="124" t="str">
        <f>C121</f>
        <v xml:space="preserve">Vzdělávání </v>
      </c>
      <c r="C122" s="37"/>
    </row>
    <row r="123" spans="1:5" s="124" customFormat="1" x14ac:dyDescent="0.25">
      <c r="A123" s="157"/>
      <c r="B123" s="124" t="str">
        <f>D121</f>
        <v>Jiné</v>
      </c>
      <c r="C123" s="37"/>
    </row>
    <row r="124" spans="1:5" s="127" customFormat="1" ht="4.5" customHeight="1" x14ac:dyDescent="0.25"/>
    <row r="125" spans="1:5" s="124" customFormat="1" x14ac:dyDescent="0.25">
      <c r="A125" s="157"/>
      <c r="B125" s="124" t="s">
        <v>314</v>
      </c>
      <c r="C125" s="124" t="str">
        <f>C2</f>
        <v xml:space="preserve">Vzdělávání </v>
      </c>
      <c r="D125" s="124" t="s">
        <v>218</v>
      </c>
    </row>
    <row r="126" spans="1:5" s="124" customFormat="1" x14ac:dyDescent="0.25">
      <c r="A126" s="157"/>
      <c r="B126" s="124" t="str">
        <f>C125</f>
        <v xml:space="preserve">Vzdělávání </v>
      </c>
      <c r="C126" s="37"/>
    </row>
    <row r="127" spans="1:5" s="124" customFormat="1" x14ac:dyDescent="0.25">
      <c r="A127" s="157"/>
      <c r="B127" s="124" t="str">
        <f>D125</f>
        <v>Jiné</v>
      </c>
      <c r="C127" s="37"/>
    </row>
    <row r="128" spans="1:5" s="127" customFormat="1" ht="4.5" customHeight="1" x14ac:dyDescent="0.25"/>
    <row r="129" spans="1:7" s="124" customFormat="1" x14ac:dyDescent="0.25">
      <c r="A129" s="157"/>
      <c r="B129" s="125" t="s">
        <v>317</v>
      </c>
      <c r="C129" s="124" t="str">
        <f>G2</f>
        <v>Bydlení</v>
      </c>
      <c r="D129" s="124" t="str">
        <f>H2</f>
        <v>Poradenství_k_bydlení</v>
      </c>
      <c r="E129" s="124" t="str">
        <f>K2</f>
        <v>Jiné</v>
      </c>
    </row>
    <row r="130" spans="1:7" s="124" customFormat="1" x14ac:dyDescent="0.25">
      <c r="A130" s="157"/>
      <c r="B130" s="124" t="str">
        <f>C129</f>
        <v>Bydlení</v>
      </c>
      <c r="C130" s="37"/>
    </row>
    <row r="131" spans="1:7" s="124" customFormat="1" x14ac:dyDescent="0.25">
      <c r="A131" s="157"/>
      <c r="B131" s="124" t="str">
        <f>D129</f>
        <v>Poradenství_k_bydlení</v>
      </c>
      <c r="C131" s="37"/>
    </row>
    <row r="132" spans="1:7" s="124" customFormat="1" x14ac:dyDescent="0.25">
      <c r="A132" s="157"/>
      <c r="B132" s="124" t="str">
        <f>E129</f>
        <v>Jiné</v>
      </c>
      <c r="C132" s="37"/>
    </row>
    <row r="133" spans="1:7" s="127" customFormat="1" ht="4.5" customHeight="1" x14ac:dyDescent="0.25"/>
    <row r="134" spans="1:7" s="124" customFormat="1" x14ac:dyDescent="0.25">
      <c r="A134" s="157"/>
      <c r="B134" s="124" t="s">
        <v>318</v>
      </c>
      <c r="C134" s="124" t="str">
        <f>D2</f>
        <v>Kompetence</v>
      </c>
      <c r="D134" s="124" t="s">
        <v>453</v>
      </c>
      <c r="E134" s="124" t="s">
        <v>454</v>
      </c>
      <c r="F134" s="124" t="s">
        <v>455</v>
      </c>
      <c r="G134" s="124" t="str">
        <f>K2</f>
        <v>Jiné</v>
      </c>
    </row>
    <row r="135" spans="1:7" s="124" customFormat="1" x14ac:dyDescent="0.25">
      <c r="A135" s="157"/>
      <c r="B135" s="124" t="str">
        <f>C134</f>
        <v>Kompetence</v>
      </c>
      <c r="C135" s="37"/>
      <c r="D135" s="37" t="s">
        <v>158</v>
      </c>
      <c r="E135" s="37" t="s">
        <v>167</v>
      </c>
      <c r="F135" s="37" t="s">
        <v>187</v>
      </c>
    </row>
    <row r="136" spans="1:7" s="124" customFormat="1" x14ac:dyDescent="0.25">
      <c r="A136" s="157"/>
      <c r="B136" s="124" t="str">
        <f>D134</f>
        <v>Rekvalifikace_V18</v>
      </c>
      <c r="C136" s="37"/>
      <c r="D136" s="37" t="s">
        <v>159</v>
      </c>
      <c r="E136" s="37" t="s">
        <v>168</v>
      </c>
      <c r="F136" s="37" t="s">
        <v>188</v>
      </c>
    </row>
    <row r="137" spans="1:7" s="124" customFormat="1" x14ac:dyDescent="0.25">
      <c r="A137" s="157"/>
      <c r="B137" s="124" t="str">
        <f>E134</f>
        <v>Uplatnění_V18</v>
      </c>
      <c r="C137" s="37"/>
      <c r="D137" s="37" t="s">
        <v>160</v>
      </c>
      <c r="E137" s="37" t="s">
        <v>169</v>
      </c>
      <c r="F137" s="37" t="s">
        <v>189</v>
      </c>
    </row>
    <row r="138" spans="1:7" x14ac:dyDescent="0.25">
      <c r="A138" s="157"/>
      <c r="B138" s="124" t="str">
        <f>F134</f>
        <v>Sociální_začleňování_V18</v>
      </c>
      <c r="D138" s="37" t="s">
        <v>161</v>
      </c>
      <c r="E138" s="37" t="s">
        <v>171</v>
      </c>
      <c r="F138" s="37" t="s">
        <v>191</v>
      </c>
    </row>
    <row r="139" spans="1:7" x14ac:dyDescent="0.25">
      <c r="A139" s="157"/>
      <c r="B139" s="124" t="str">
        <f>G134</f>
        <v>Jiné</v>
      </c>
      <c r="D139" s="37" t="s">
        <v>162</v>
      </c>
      <c r="E139" s="37" t="s">
        <v>172</v>
      </c>
      <c r="F139" s="37" t="s">
        <v>192</v>
      </c>
    </row>
    <row r="140" spans="1:7" x14ac:dyDescent="0.25">
      <c r="A140" s="157"/>
      <c r="D140" s="37" t="s">
        <v>163</v>
      </c>
      <c r="E140" s="123" t="s">
        <v>174</v>
      </c>
      <c r="F140" s="37" t="s">
        <v>193</v>
      </c>
    </row>
    <row r="141" spans="1:7" x14ac:dyDescent="0.25">
      <c r="A141" s="157"/>
      <c r="D141" s="37" t="s">
        <v>164</v>
      </c>
      <c r="E141" s="37" t="s">
        <v>175</v>
      </c>
      <c r="F141" s="37" t="s">
        <v>194</v>
      </c>
    </row>
    <row r="142" spans="1:7" x14ac:dyDescent="0.25">
      <c r="A142" s="157"/>
      <c r="D142" s="37" t="s">
        <v>165</v>
      </c>
      <c r="F142" s="37" t="s">
        <v>196</v>
      </c>
    </row>
    <row r="143" spans="1:7" x14ac:dyDescent="0.25">
      <c r="A143" s="157"/>
      <c r="D143" s="37" t="s">
        <v>166</v>
      </c>
      <c r="F143" s="37" t="s">
        <v>197</v>
      </c>
    </row>
    <row r="144" spans="1:7" s="127" customFormat="1" ht="4.5" customHeight="1" x14ac:dyDescent="0.25"/>
    <row r="145" spans="1:9" s="124" customFormat="1" x14ac:dyDescent="0.25">
      <c r="A145" s="157"/>
      <c r="B145" s="124" t="s">
        <v>319</v>
      </c>
      <c r="C145" s="124" t="s">
        <v>463</v>
      </c>
      <c r="D145" s="124" t="str">
        <f>K2</f>
        <v>Jiné</v>
      </c>
    </row>
    <row r="146" spans="1:9" s="124" customFormat="1" x14ac:dyDescent="0.25">
      <c r="A146" s="157"/>
      <c r="B146" s="124" t="str">
        <f>C145</f>
        <v>Sociální_začleňování_V65</v>
      </c>
      <c r="C146" s="37" t="s">
        <v>187</v>
      </c>
      <c r="D146" s="37"/>
      <c r="E146" s="37"/>
    </row>
    <row r="147" spans="1:9" s="124" customFormat="1" x14ac:dyDescent="0.25">
      <c r="A147" s="157"/>
      <c r="B147" s="124" t="str">
        <f>D145</f>
        <v>Jiné</v>
      </c>
      <c r="C147" s="37" t="s">
        <v>188</v>
      </c>
      <c r="D147" s="37"/>
      <c r="E147" s="37"/>
    </row>
    <row r="148" spans="1:9" s="124" customFormat="1" x14ac:dyDescent="0.25">
      <c r="A148" s="157"/>
      <c r="C148" s="37" t="s">
        <v>189</v>
      </c>
      <c r="D148" s="37"/>
      <c r="E148" s="37"/>
    </row>
    <row r="149" spans="1:9" x14ac:dyDescent="0.25">
      <c r="A149" s="157"/>
      <c r="C149" s="37" t="s">
        <v>191</v>
      </c>
    </row>
    <row r="150" spans="1:9" x14ac:dyDescent="0.25">
      <c r="A150" s="157"/>
      <c r="C150" s="37" t="s">
        <v>193</v>
      </c>
    </row>
    <row r="151" spans="1:9" x14ac:dyDescent="0.25">
      <c r="A151" s="157"/>
      <c r="C151" s="37" t="s">
        <v>194</v>
      </c>
      <c r="E151" s="124"/>
    </row>
    <row r="152" spans="1:9" x14ac:dyDescent="0.25">
      <c r="A152" s="157"/>
      <c r="C152" s="37" t="s">
        <v>196</v>
      </c>
    </row>
    <row r="153" spans="1:9" x14ac:dyDescent="0.25">
      <c r="A153" s="157"/>
      <c r="C153" s="37" t="s">
        <v>197</v>
      </c>
    </row>
    <row r="154" spans="1:9" s="127" customFormat="1" ht="4.5" customHeight="1" x14ac:dyDescent="0.25"/>
    <row r="155" spans="1:9" s="124" customFormat="1" x14ac:dyDescent="0.25">
      <c r="A155" s="157"/>
      <c r="B155" s="124" t="s">
        <v>320</v>
      </c>
      <c r="C155" s="124" t="str">
        <f>J2</f>
        <v>Sociální_podníkání</v>
      </c>
      <c r="D155" s="124" t="str">
        <f>K2</f>
        <v>Jiné</v>
      </c>
    </row>
    <row r="156" spans="1:9" s="124" customFormat="1" x14ac:dyDescent="0.25">
      <c r="A156" s="157"/>
      <c r="B156" s="124" t="str">
        <f>C155</f>
        <v>Sociální_podníkání</v>
      </c>
      <c r="C156" s="37"/>
    </row>
    <row r="157" spans="1:9" s="124" customFormat="1" x14ac:dyDescent="0.25">
      <c r="A157" s="157"/>
      <c r="B157" s="124" t="str">
        <f>D155</f>
        <v>Jiné</v>
      </c>
      <c r="C157" s="37"/>
    </row>
    <row r="158" spans="1:9" s="127" customFormat="1" ht="4.5" customHeight="1" x14ac:dyDescent="0.25"/>
    <row r="159" spans="1:9" s="124" customFormat="1" x14ac:dyDescent="0.25">
      <c r="A159" s="157"/>
      <c r="B159" s="124" t="s">
        <v>321</v>
      </c>
      <c r="C159" s="124" t="str">
        <f>C2</f>
        <v xml:space="preserve">Vzdělávání </v>
      </c>
      <c r="D159" s="124" t="str">
        <f>D2</f>
        <v>Kompetence</v>
      </c>
      <c r="E159" s="124" t="str">
        <f>E2</f>
        <v>Rekvalifikace</v>
      </c>
      <c r="F159" s="124" t="s">
        <v>464</v>
      </c>
      <c r="G159" s="124" t="str">
        <f>H2</f>
        <v>Poradenství_k_bydlení</v>
      </c>
      <c r="H159" s="124" t="str">
        <f>I2</f>
        <v>Sociální_začleňování</v>
      </c>
      <c r="I159" s="124" t="str">
        <f>K2</f>
        <v>Jiné</v>
      </c>
    </row>
    <row r="160" spans="1:9" s="124" customFormat="1" x14ac:dyDescent="0.25">
      <c r="A160" s="157"/>
      <c r="B160" s="124" t="str">
        <f>C159</f>
        <v xml:space="preserve">Vzdělávání </v>
      </c>
      <c r="C160" s="37"/>
      <c r="F160" s="37" t="s">
        <v>167</v>
      </c>
    </row>
    <row r="161" spans="1:6" s="124" customFormat="1" x14ac:dyDescent="0.25">
      <c r="A161" s="157"/>
      <c r="B161" s="124" t="str">
        <f>D159</f>
        <v>Kompetence</v>
      </c>
      <c r="C161" s="37"/>
      <c r="F161" s="37" t="s">
        <v>168</v>
      </c>
    </row>
    <row r="162" spans="1:6" x14ac:dyDescent="0.25">
      <c r="A162" s="157"/>
      <c r="B162" s="124" t="str">
        <f>E159</f>
        <v>Rekvalifikace</v>
      </c>
      <c r="F162" s="37" t="s">
        <v>169</v>
      </c>
    </row>
    <row r="163" spans="1:6" x14ac:dyDescent="0.25">
      <c r="A163" s="157"/>
      <c r="B163" s="124" t="str">
        <f>F159</f>
        <v>Uplatnění_V08</v>
      </c>
      <c r="F163" s="37" t="s">
        <v>171</v>
      </c>
    </row>
    <row r="164" spans="1:6" x14ac:dyDescent="0.25">
      <c r="A164" s="157"/>
      <c r="B164" s="124" t="str">
        <f>G159</f>
        <v>Poradenství_k_bydlení</v>
      </c>
      <c r="F164" s="37" t="s">
        <v>172</v>
      </c>
    </row>
    <row r="165" spans="1:6" x14ac:dyDescent="0.25">
      <c r="A165" s="157"/>
      <c r="B165" s="124" t="str">
        <f>H159</f>
        <v>Sociální_začleňování</v>
      </c>
      <c r="F165" s="37" t="s">
        <v>174</v>
      </c>
    </row>
    <row r="166" spans="1:6" x14ac:dyDescent="0.25">
      <c r="A166" s="157"/>
      <c r="B166" s="124" t="str">
        <f>I159</f>
        <v>Jiné</v>
      </c>
      <c r="F166" s="37" t="s">
        <v>175</v>
      </c>
    </row>
    <row r="167" spans="1:6" s="127" customFormat="1" ht="4.5" customHeight="1" x14ac:dyDescent="0.25"/>
    <row r="168" spans="1:6" s="124" customFormat="1" x14ac:dyDescent="0.25">
      <c r="A168" s="157"/>
      <c r="B168" s="125" t="s">
        <v>322</v>
      </c>
      <c r="C168" s="124" t="str">
        <f>G2</f>
        <v>Bydlení</v>
      </c>
      <c r="D168" s="124" t="str">
        <f>H2</f>
        <v>Poradenství_k_bydlení</v>
      </c>
      <c r="E168" s="124" t="str">
        <f>K2</f>
        <v>Jiné</v>
      </c>
    </row>
    <row r="169" spans="1:6" s="124" customFormat="1" x14ac:dyDescent="0.25">
      <c r="A169" s="157"/>
      <c r="B169" s="125" t="str">
        <f>C168</f>
        <v>Bydlení</v>
      </c>
      <c r="C169" s="37"/>
    </row>
    <row r="170" spans="1:6" s="124" customFormat="1" x14ac:dyDescent="0.25">
      <c r="A170" s="157"/>
      <c r="B170" s="125" t="str">
        <f>D168</f>
        <v>Poradenství_k_bydlení</v>
      </c>
      <c r="C170" s="37"/>
    </row>
    <row r="171" spans="1:6" s="124" customFormat="1" x14ac:dyDescent="0.25">
      <c r="A171" s="157"/>
      <c r="B171" s="125" t="str">
        <f>E168</f>
        <v>Jiné</v>
      </c>
      <c r="C171" s="37"/>
    </row>
    <row r="172" spans="1:6" s="127" customFormat="1" ht="4.5" customHeight="1" x14ac:dyDescent="0.25">
      <c r="B172" s="126"/>
    </row>
    <row r="173" spans="1:6" s="124" customFormat="1" x14ac:dyDescent="0.25">
      <c r="A173" s="157"/>
      <c r="B173" s="125" t="s">
        <v>324</v>
      </c>
      <c r="C173" s="124" t="str">
        <f>J2</f>
        <v>Sociální_podníkání</v>
      </c>
      <c r="D173" s="124" t="str">
        <f>K2</f>
        <v>Jiné</v>
      </c>
    </row>
    <row r="174" spans="1:6" s="124" customFormat="1" x14ac:dyDescent="0.25">
      <c r="A174" s="157"/>
      <c r="B174" s="125" t="str">
        <f>C173</f>
        <v>Sociální_podníkání</v>
      </c>
      <c r="C174" s="37"/>
    </row>
    <row r="175" spans="1:6" s="124" customFormat="1" x14ac:dyDescent="0.25">
      <c r="A175" s="157"/>
      <c r="B175" s="125" t="str">
        <f>D173</f>
        <v>Jiné</v>
      </c>
      <c r="C175" s="37"/>
    </row>
    <row r="176" spans="1:6" s="127" customFormat="1" ht="4.5" customHeight="1" x14ac:dyDescent="0.25">
      <c r="B176" s="126"/>
    </row>
    <row r="177" spans="1:11" s="124" customFormat="1" x14ac:dyDescent="0.25">
      <c r="A177" s="157"/>
      <c r="B177" s="125" t="s">
        <v>323</v>
      </c>
      <c r="C177" s="124" t="str">
        <f>G2</f>
        <v>Bydlení</v>
      </c>
      <c r="D177" s="124" t="str">
        <f>H2</f>
        <v>Poradenství_k_bydlení</v>
      </c>
      <c r="E177" s="124" t="str">
        <f>K2</f>
        <v>Jiné</v>
      </c>
    </row>
    <row r="178" spans="1:11" s="124" customFormat="1" x14ac:dyDescent="0.25">
      <c r="A178" s="157"/>
      <c r="B178" s="125" t="str">
        <f>C177</f>
        <v>Bydlení</v>
      </c>
      <c r="C178" s="37"/>
    </row>
    <row r="179" spans="1:11" s="124" customFormat="1" x14ac:dyDescent="0.25">
      <c r="A179" s="157"/>
      <c r="B179" s="125" t="str">
        <f>D177</f>
        <v>Poradenství_k_bydlení</v>
      </c>
      <c r="C179" s="37"/>
    </row>
    <row r="180" spans="1:11" s="124" customFormat="1" x14ac:dyDescent="0.25">
      <c r="A180" s="157"/>
      <c r="B180" s="125" t="str">
        <f>E177</f>
        <v>Jiné</v>
      </c>
      <c r="C180" s="37"/>
    </row>
    <row r="181" spans="1:11" s="127" customFormat="1" ht="4.5" customHeight="1" x14ac:dyDescent="0.25">
      <c r="B181" s="126"/>
    </row>
    <row r="182" spans="1:11" s="124" customFormat="1" x14ac:dyDescent="0.25">
      <c r="A182" s="157"/>
      <c r="B182" s="125" t="s">
        <v>325</v>
      </c>
      <c r="C182" s="124" t="s">
        <v>465</v>
      </c>
      <c r="D182" s="124" t="str">
        <f>K2</f>
        <v>Jiné</v>
      </c>
    </row>
    <row r="183" spans="1:11" s="124" customFormat="1" x14ac:dyDescent="0.25">
      <c r="A183" s="157"/>
      <c r="B183" s="125" t="str">
        <f>C182</f>
        <v>Sociální_začleňování_V44</v>
      </c>
      <c r="C183" s="37" t="s">
        <v>187</v>
      </c>
      <c r="D183" s="37"/>
      <c r="E183" s="37"/>
    </row>
    <row r="184" spans="1:11" s="124" customFormat="1" x14ac:dyDescent="0.25">
      <c r="A184" s="157"/>
      <c r="B184" s="125" t="str">
        <f>D182</f>
        <v>Jiné</v>
      </c>
      <c r="C184" s="37" t="s">
        <v>189</v>
      </c>
      <c r="D184" s="37"/>
      <c r="E184" s="37"/>
    </row>
    <row r="185" spans="1:11" s="124" customFormat="1" x14ac:dyDescent="0.25">
      <c r="A185" s="157"/>
      <c r="B185" s="125"/>
      <c r="C185" s="37" t="s">
        <v>190</v>
      </c>
      <c r="D185" s="37"/>
      <c r="E185" s="37"/>
    </row>
    <row r="186" spans="1:11" x14ac:dyDescent="0.25">
      <c r="A186" s="157"/>
      <c r="B186" s="125"/>
      <c r="C186" s="37" t="s">
        <v>191</v>
      </c>
    </row>
    <row r="187" spans="1:11" x14ac:dyDescent="0.25">
      <c r="A187" s="157"/>
      <c r="B187" s="125"/>
      <c r="C187" s="37" t="s">
        <v>196</v>
      </c>
    </row>
    <row r="188" spans="1:11" x14ac:dyDescent="0.25">
      <c r="A188" s="157"/>
      <c r="B188" s="125"/>
      <c r="C188" s="37" t="s">
        <v>197</v>
      </c>
      <c r="E188" s="124"/>
    </row>
    <row r="189" spans="1:11" s="127" customFormat="1" ht="4.5" customHeight="1" x14ac:dyDescent="0.25">
      <c r="B189" s="126"/>
    </row>
    <row r="190" spans="1:11" x14ac:dyDescent="0.25">
      <c r="A190" s="157"/>
      <c r="B190" s="125" t="s">
        <v>326</v>
      </c>
      <c r="C190" s="37" t="s">
        <v>210</v>
      </c>
      <c r="D190" s="37" t="s">
        <v>211</v>
      </c>
      <c r="E190" s="37" t="s">
        <v>212</v>
      </c>
      <c r="F190" s="37" t="s">
        <v>213</v>
      </c>
      <c r="G190" s="37" t="s">
        <v>214</v>
      </c>
      <c r="H190" s="37" t="s">
        <v>215</v>
      </c>
      <c r="I190" s="37" t="s">
        <v>216</v>
      </c>
      <c r="J190" s="37" t="s">
        <v>217</v>
      </c>
      <c r="K190" s="37" t="s">
        <v>218</v>
      </c>
    </row>
    <row r="191" spans="1:11" x14ac:dyDescent="0.25">
      <c r="A191" s="157"/>
      <c r="B191" s="125" t="s">
        <v>210</v>
      </c>
      <c r="C191" s="37" t="s">
        <v>149</v>
      </c>
      <c r="D191" s="37" t="s">
        <v>154</v>
      </c>
      <c r="E191" s="37" t="s">
        <v>157</v>
      </c>
      <c r="F191" s="37" t="s">
        <v>167</v>
      </c>
      <c r="G191" s="37" t="s">
        <v>176</v>
      </c>
      <c r="H191" s="37" t="s">
        <v>181</v>
      </c>
      <c r="I191" s="37" t="s">
        <v>187</v>
      </c>
      <c r="J191" s="37" t="s">
        <v>198</v>
      </c>
      <c r="K191" s="37" t="s">
        <v>203</v>
      </c>
    </row>
    <row r="192" spans="1:11" x14ac:dyDescent="0.25">
      <c r="A192" s="157"/>
      <c r="B192" s="125" t="s">
        <v>211</v>
      </c>
      <c r="C192" s="37" t="s">
        <v>150</v>
      </c>
      <c r="D192" s="37" t="s">
        <v>155</v>
      </c>
      <c r="E192" s="37" t="s">
        <v>158</v>
      </c>
      <c r="F192" s="37" t="s">
        <v>168</v>
      </c>
      <c r="G192" s="37" t="s">
        <v>177</v>
      </c>
      <c r="H192" s="37" t="s">
        <v>182</v>
      </c>
      <c r="I192" s="37" t="s">
        <v>188</v>
      </c>
      <c r="J192" s="37" t="s">
        <v>199</v>
      </c>
    </row>
    <row r="193" spans="1:11" x14ac:dyDescent="0.25">
      <c r="A193" s="157"/>
      <c r="B193" s="125" t="s">
        <v>212</v>
      </c>
      <c r="C193" s="37" t="s">
        <v>151</v>
      </c>
      <c r="D193" s="37" t="s">
        <v>156</v>
      </c>
      <c r="E193" s="37" t="s">
        <v>159</v>
      </c>
      <c r="F193" s="37" t="s">
        <v>169</v>
      </c>
      <c r="G193" s="37" t="s">
        <v>178</v>
      </c>
      <c r="H193" s="37" t="s">
        <v>183</v>
      </c>
      <c r="I193" s="37" t="s">
        <v>189</v>
      </c>
      <c r="J193" s="37" t="s">
        <v>200</v>
      </c>
    </row>
    <row r="194" spans="1:11" x14ac:dyDescent="0.25">
      <c r="A194" s="157"/>
      <c r="B194" s="125" t="s">
        <v>213</v>
      </c>
      <c r="C194" s="37" t="s">
        <v>152</v>
      </c>
      <c r="E194" s="37" t="s">
        <v>160</v>
      </c>
      <c r="F194" s="37" t="s">
        <v>170</v>
      </c>
      <c r="G194" s="37" t="s">
        <v>179</v>
      </c>
      <c r="H194" s="37" t="s">
        <v>184</v>
      </c>
      <c r="I194" s="37" t="s">
        <v>190</v>
      </c>
      <c r="J194" s="37" t="s">
        <v>201</v>
      </c>
    </row>
    <row r="195" spans="1:11" x14ac:dyDescent="0.25">
      <c r="A195" s="157"/>
      <c r="B195" s="125" t="s">
        <v>214</v>
      </c>
      <c r="C195" s="37" t="s">
        <v>153</v>
      </c>
      <c r="E195" s="37" t="s">
        <v>161</v>
      </c>
      <c r="F195" s="37" t="s">
        <v>171</v>
      </c>
      <c r="G195" s="37" t="s">
        <v>180</v>
      </c>
      <c r="H195" s="37" t="s">
        <v>185</v>
      </c>
      <c r="I195" s="37" t="s">
        <v>191</v>
      </c>
      <c r="J195" s="37" t="s">
        <v>202</v>
      </c>
    </row>
    <row r="196" spans="1:11" x14ac:dyDescent="0.25">
      <c r="A196" s="157"/>
      <c r="B196" s="125" t="s">
        <v>215</v>
      </c>
      <c r="E196" s="37" t="s">
        <v>162</v>
      </c>
      <c r="F196" s="37" t="s">
        <v>172</v>
      </c>
      <c r="H196" s="37" t="s">
        <v>186</v>
      </c>
      <c r="I196" s="37" t="s">
        <v>192</v>
      </c>
    </row>
    <row r="197" spans="1:11" x14ac:dyDescent="0.25">
      <c r="A197" s="157"/>
      <c r="B197" s="125" t="s">
        <v>216</v>
      </c>
      <c r="E197" s="37" t="s">
        <v>163</v>
      </c>
      <c r="F197" s="37" t="s">
        <v>173</v>
      </c>
      <c r="I197" s="37" t="s">
        <v>193</v>
      </c>
    </row>
    <row r="198" spans="1:11" x14ac:dyDescent="0.25">
      <c r="A198" s="157"/>
      <c r="B198" s="125" t="s">
        <v>217</v>
      </c>
      <c r="E198" s="37" t="s">
        <v>164</v>
      </c>
      <c r="F198" s="123" t="s">
        <v>174</v>
      </c>
      <c r="I198" s="37" t="s">
        <v>194</v>
      </c>
    </row>
    <row r="199" spans="1:11" x14ac:dyDescent="0.25">
      <c r="A199" s="157"/>
      <c r="B199" s="125" t="s">
        <v>218</v>
      </c>
      <c r="E199" s="37" t="s">
        <v>165</v>
      </c>
      <c r="F199" s="37" t="s">
        <v>175</v>
      </c>
      <c r="I199" s="37" t="s">
        <v>195</v>
      </c>
    </row>
    <row r="200" spans="1:11" x14ac:dyDescent="0.25">
      <c r="A200" s="157"/>
      <c r="B200" s="125"/>
      <c r="E200" s="37" t="s">
        <v>166</v>
      </c>
      <c r="I200" s="37" t="s">
        <v>196</v>
      </c>
    </row>
    <row r="201" spans="1:11" x14ac:dyDescent="0.25">
      <c r="A201" s="157"/>
      <c r="B201" s="125"/>
      <c r="I201" s="37" t="s">
        <v>197</v>
      </c>
    </row>
    <row r="202" spans="1:11" s="127" customFormat="1" ht="4.5" customHeight="1" x14ac:dyDescent="0.25">
      <c r="B202" s="126"/>
    </row>
    <row r="203" spans="1:11" x14ac:dyDescent="0.25">
      <c r="A203" s="157"/>
      <c r="B203" s="125" t="s">
        <v>327</v>
      </c>
      <c r="C203" s="37" t="s">
        <v>210</v>
      </c>
      <c r="D203" s="37" t="s">
        <v>211</v>
      </c>
      <c r="E203" s="37" t="s">
        <v>212</v>
      </c>
      <c r="F203" s="37" t="s">
        <v>213</v>
      </c>
      <c r="G203" s="37" t="s">
        <v>214</v>
      </c>
      <c r="H203" s="37" t="s">
        <v>215</v>
      </c>
      <c r="I203" s="37" t="s">
        <v>216</v>
      </c>
      <c r="J203" s="37" t="s">
        <v>217</v>
      </c>
      <c r="K203" s="37" t="s">
        <v>218</v>
      </c>
    </row>
    <row r="204" spans="1:11" x14ac:dyDescent="0.25">
      <c r="A204" s="157"/>
      <c r="B204" s="125" t="s">
        <v>210</v>
      </c>
      <c r="C204" s="37" t="s">
        <v>149</v>
      </c>
      <c r="D204" s="37" t="s">
        <v>154</v>
      </c>
      <c r="E204" s="37" t="s">
        <v>157</v>
      </c>
      <c r="F204" s="37" t="s">
        <v>167</v>
      </c>
      <c r="G204" s="37" t="s">
        <v>176</v>
      </c>
      <c r="H204" s="37" t="s">
        <v>181</v>
      </c>
      <c r="I204" s="37" t="s">
        <v>187</v>
      </c>
      <c r="J204" s="37" t="s">
        <v>198</v>
      </c>
      <c r="K204" s="37" t="s">
        <v>203</v>
      </c>
    </row>
    <row r="205" spans="1:11" x14ac:dyDescent="0.25">
      <c r="A205" s="157"/>
      <c r="B205" s="125" t="s">
        <v>211</v>
      </c>
      <c r="C205" s="37" t="s">
        <v>150</v>
      </c>
      <c r="D205" s="37" t="s">
        <v>155</v>
      </c>
      <c r="E205" s="37" t="s">
        <v>158</v>
      </c>
      <c r="F205" s="37" t="s">
        <v>168</v>
      </c>
      <c r="G205" s="37" t="s">
        <v>177</v>
      </c>
      <c r="H205" s="37" t="s">
        <v>182</v>
      </c>
      <c r="I205" s="37" t="s">
        <v>188</v>
      </c>
      <c r="J205" s="37" t="s">
        <v>199</v>
      </c>
    </row>
    <row r="206" spans="1:11" x14ac:dyDescent="0.25">
      <c r="A206" s="157"/>
      <c r="B206" s="124" t="s">
        <v>212</v>
      </c>
      <c r="C206" s="37" t="s">
        <v>151</v>
      </c>
      <c r="D206" s="37" t="s">
        <v>156</v>
      </c>
      <c r="E206" s="37" t="s">
        <v>159</v>
      </c>
      <c r="F206" s="37" t="s">
        <v>169</v>
      </c>
      <c r="G206" s="37" t="s">
        <v>178</v>
      </c>
      <c r="H206" s="37" t="s">
        <v>183</v>
      </c>
      <c r="I206" s="37" t="s">
        <v>189</v>
      </c>
      <c r="J206" s="37" t="s">
        <v>200</v>
      </c>
    </row>
    <row r="207" spans="1:11" x14ac:dyDescent="0.25">
      <c r="A207" s="157"/>
      <c r="B207" s="124" t="s">
        <v>213</v>
      </c>
      <c r="C207" s="37" t="s">
        <v>152</v>
      </c>
      <c r="E207" s="37" t="s">
        <v>160</v>
      </c>
      <c r="F207" s="37" t="s">
        <v>170</v>
      </c>
      <c r="G207" s="37" t="s">
        <v>179</v>
      </c>
      <c r="H207" s="37" t="s">
        <v>184</v>
      </c>
      <c r="I207" s="37" t="s">
        <v>190</v>
      </c>
      <c r="J207" s="37" t="s">
        <v>201</v>
      </c>
    </row>
    <row r="208" spans="1:11" x14ac:dyDescent="0.25">
      <c r="A208" s="157"/>
      <c r="B208" s="124" t="s">
        <v>214</v>
      </c>
      <c r="C208" s="37" t="s">
        <v>153</v>
      </c>
      <c r="E208" s="37" t="s">
        <v>161</v>
      </c>
      <c r="F208" s="37" t="s">
        <v>171</v>
      </c>
      <c r="G208" s="37" t="s">
        <v>180</v>
      </c>
      <c r="H208" s="37" t="s">
        <v>185</v>
      </c>
      <c r="I208" s="37" t="s">
        <v>191</v>
      </c>
      <c r="J208" s="37" t="s">
        <v>202</v>
      </c>
    </row>
    <row r="209" spans="1:11" x14ac:dyDescent="0.25">
      <c r="A209" s="157"/>
      <c r="B209" s="124" t="s">
        <v>215</v>
      </c>
      <c r="E209" s="37" t="s">
        <v>162</v>
      </c>
      <c r="F209" s="37" t="s">
        <v>172</v>
      </c>
      <c r="H209" s="37" t="s">
        <v>186</v>
      </c>
      <c r="I209" s="37" t="s">
        <v>192</v>
      </c>
    </row>
    <row r="210" spans="1:11" x14ac:dyDescent="0.25">
      <c r="A210" s="157"/>
      <c r="B210" s="124" t="s">
        <v>216</v>
      </c>
      <c r="E210" s="37" t="s">
        <v>163</v>
      </c>
      <c r="F210" s="37" t="s">
        <v>173</v>
      </c>
      <c r="I210" s="37" t="s">
        <v>193</v>
      </c>
    </row>
    <row r="211" spans="1:11" x14ac:dyDescent="0.25">
      <c r="A211" s="157"/>
      <c r="B211" s="124" t="s">
        <v>217</v>
      </c>
      <c r="E211" s="37" t="s">
        <v>164</v>
      </c>
      <c r="F211" s="123" t="s">
        <v>174</v>
      </c>
      <c r="I211" s="37" t="s">
        <v>194</v>
      </c>
    </row>
    <row r="212" spans="1:11" x14ac:dyDescent="0.25">
      <c r="A212" s="157"/>
      <c r="B212" s="124" t="s">
        <v>218</v>
      </c>
      <c r="E212" s="37" t="s">
        <v>165</v>
      </c>
      <c r="F212" s="37" t="s">
        <v>175</v>
      </c>
      <c r="I212" s="37" t="s">
        <v>195</v>
      </c>
    </row>
    <row r="213" spans="1:11" x14ac:dyDescent="0.25">
      <c r="A213" s="157"/>
      <c r="I213" s="37" t="s">
        <v>196</v>
      </c>
    </row>
    <row r="214" spans="1:11" x14ac:dyDescent="0.25">
      <c r="A214" s="157"/>
      <c r="E214" s="37" t="s">
        <v>166</v>
      </c>
      <c r="I214" s="37" t="s">
        <v>197</v>
      </c>
    </row>
    <row r="215" spans="1:11" s="91" customFormat="1" ht="4.5" customHeight="1" x14ac:dyDescent="0.25">
      <c r="B215" s="124"/>
    </row>
    <row r="216" spans="1:11" x14ac:dyDescent="0.25">
      <c r="A216" s="157"/>
      <c r="B216" s="124" t="s">
        <v>328</v>
      </c>
      <c r="C216" s="37" t="s">
        <v>210</v>
      </c>
      <c r="D216" s="37" t="s">
        <v>211</v>
      </c>
      <c r="E216" s="37" t="s">
        <v>212</v>
      </c>
      <c r="F216" s="37" t="s">
        <v>213</v>
      </c>
      <c r="G216" s="37" t="s">
        <v>214</v>
      </c>
      <c r="H216" s="37" t="s">
        <v>215</v>
      </c>
      <c r="I216" s="37" t="s">
        <v>216</v>
      </c>
      <c r="J216" s="37" t="s">
        <v>217</v>
      </c>
      <c r="K216" s="37" t="s">
        <v>218</v>
      </c>
    </row>
    <row r="217" spans="1:11" x14ac:dyDescent="0.25">
      <c r="A217" s="157"/>
      <c r="B217" s="124" t="s">
        <v>210</v>
      </c>
      <c r="C217" s="37" t="s">
        <v>149</v>
      </c>
      <c r="D217" s="37" t="s">
        <v>154</v>
      </c>
      <c r="E217" s="37" t="s">
        <v>157</v>
      </c>
      <c r="F217" s="37" t="s">
        <v>167</v>
      </c>
      <c r="G217" s="37" t="s">
        <v>176</v>
      </c>
      <c r="H217" s="37" t="s">
        <v>181</v>
      </c>
      <c r="I217" s="37" t="s">
        <v>187</v>
      </c>
      <c r="J217" s="37" t="s">
        <v>198</v>
      </c>
      <c r="K217" s="37" t="s">
        <v>203</v>
      </c>
    </row>
    <row r="218" spans="1:11" x14ac:dyDescent="0.25">
      <c r="A218" s="157"/>
      <c r="B218" s="124" t="s">
        <v>211</v>
      </c>
      <c r="C218" s="37" t="s">
        <v>150</v>
      </c>
      <c r="D218" s="37" t="s">
        <v>155</v>
      </c>
      <c r="E218" s="37" t="s">
        <v>158</v>
      </c>
      <c r="F218" s="37" t="s">
        <v>168</v>
      </c>
      <c r="G218" s="37" t="s">
        <v>177</v>
      </c>
      <c r="H218" s="37" t="s">
        <v>182</v>
      </c>
      <c r="I218" s="37" t="s">
        <v>188</v>
      </c>
      <c r="J218" s="37" t="s">
        <v>199</v>
      </c>
    </row>
    <row r="219" spans="1:11" x14ac:dyDescent="0.25">
      <c r="A219" s="157"/>
      <c r="B219" s="124" t="s">
        <v>212</v>
      </c>
      <c r="C219" s="37" t="s">
        <v>151</v>
      </c>
      <c r="D219" s="37" t="s">
        <v>156</v>
      </c>
      <c r="E219" s="37" t="s">
        <v>159</v>
      </c>
      <c r="F219" s="37" t="s">
        <v>169</v>
      </c>
      <c r="G219" s="37" t="s">
        <v>178</v>
      </c>
      <c r="H219" s="37" t="s">
        <v>183</v>
      </c>
      <c r="I219" s="37" t="s">
        <v>189</v>
      </c>
      <c r="J219" s="37" t="s">
        <v>200</v>
      </c>
    </row>
    <row r="220" spans="1:11" x14ac:dyDescent="0.25">
      <c r="A220" s="157"/>
      <c r="B220" s="124" t="s">
        <v>213</v>
      </c>
      <c r="C220" s="37" t="s">
        <v>152</v>
      </c>
      <c r="E220" s="37" t="s">
        <v>160</v>
      </c>
      <c r="F220" s="37" t="s">
        <v>170</v>
      </c>
      <c r="G220" s="37" t="s">
        <v>179</v>
      </c>
      <c r="H220" s="37" t="s">
        <v>184</v>
      </c>
      <c r="I220" s="37" t="s">
        <v>190</v>
      </c>
      <c r="J220" s="37" t="s">
        <v>201</v>
      </c>
    </row>
    <row r="221" spans="1:11" x14ac:dyDescent="0.25">
      <c r="A221" s="157"/>
      <c r="B221" s="124" t="s">
        <v>214</v>
      </c>
      <c r="C221" s="37" t="s">
        <v>153</v>
      </c>
      <c r="E221" s="37" t="s">
        <v>161</v>
      </c>
      <c r="F221" s="37" t="s">
        <v>171</v>
      </c>
      <c r="G221" s="37" t="s">
        <v>180</v>
      </c>
      <c r="H221" s="37" t="s">
        <v>185</v>
      </c>
      <c r="I221" s="37" t="s">
        <v>191</v>
      </c>
      <c r="J221" s="37" t="s">
        <v>202</v>
      </c>
    </row>
    <row r="222" spans="1:11" x14ac:dyDescent="0.25">
      <c r="A222" s="157"/>
      <c r="B222" s="124" t="s">
        <v>215</v>
      </c>
      <c r="E222" s="37" t="s">
        <v>162</v>
      </c>
      <c r="F222" s="37" t="s">
        <v>172</v>
      </c>
      <c r="H222" s="37" t="s">
        <v>186</v>
      </c>
      <c r="I222" s="37" t="s">
        <v>192</v>
      </c>
    </row>
    <row r="223" spans="1:11" x14ac:dyDescent="0.25">
      <c r="A223" s="157"/>
      <c r="B223" s="124" t="s">
        <v>216</v>
      </c>
      <c r="E223" s="37" t="s">
        <v>163</v>
      </c>
      <c r="F223" s="37" t="s">
        <v>173</v>
      </c>
      <c r="I223" s="37" t="s">
        <v>193</v>
      </c>
    </row>
    <row r="224" spans="1:11" x14ac:dyDescent="0.25">
      <c r="A224" s="157"/>
      <c r="B224" s="124" t="s">
        <v>217</v>
      </c>
      <c r="E224" s="37" t="s">
        <v>164</v>
      </c>
      <c r="F224" s="123" t="s">
        <v>174</v>
      </c>
      <c r="I224" s="37" t="s">
        <v>194</v>
      </c>
    </row>
    <row r="225" spans="1:9" x14ac:dyDescent="0.25">
      <c r="A225" s="157"/>
      <c r="B225" s="124" t="s">
        <v>218</v>
      </c>
      <c r="E225" s="37" t="s">
        <v>165</v>
      </c>
      <c r="F225" s="37" t="s">
        <v>175</v>
      </c>
      <c r="I225" s="37" t="s">
        <v>195</v>
      </c>
    </row>
    <row r="226" spans="1:9" x14ac:dyDescent="0.25">
      <c r="E226" s="37" t="s">
        <v>166</v>
      </c>
      <c r="I226" s="37" t="s">
        <v>196</v>
      </c>
    </row>
    <row r="227" spans="1:9" x14ac:dyDescent="0.25">
      <c r="I227" s="37" t="s">
        <v>197</v>
      </c>
    </row>
  </sheetData>
  <pageMargins left="0.7" right="0.7" top="0.78740157499999996" bottom="0.78740157499999996" header="0.3" footer="0.3"/>
  <pageSetup paperSize="8" scale="4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05881-8EF5-4087-B0B1-50CA929B7D62}">
  <sheetPr>
    <tabColor rgb="FFFF0000"/>
  </sheetPr>
  <dimension ref="A1:W38"/>
  <sheetViews>
    <sheetView showGridLines="0" zoomScale="85" zoomScaleNormal="85" workbookViewId="0">
      <pane xSplit="5" ySplit="7" topLeftCell="F8" activePane="bottomRight" state="frozen"/>
      <selection pane="topRight" activeCell="F1" sqref="F1"/>
      <selection pane="bottomLeft" activeCell="A8" sqref="A8"/>
      <selection pane="bottomRight" activeCell="Q13" sqref="Q13"/>
    </sheetView>
  </sheetViews>
  <sheetFormatPr defaultColWidth="0" defaultRowHeight="14.5" zeroHeight="1" x14ac:dyDescent="0.35"/>
  <cols>
    <col min="1" max="1" width="1.26953125" style="37" customWidth="1"/>
    <col min="2" max="2" width="5.54296875" style="38" customWidth="1"/>
    <col min="3" max="3" width="10.1796875" style="83" customWidth="1"/>
    <col min="4" max="4" width="17.81640625" style="83" customWidth="1"/>
    <col min="5" max="5" width="12.26953125" style="1" customWidth="1"/>
    <col min="6" max="6" width="11.81640625" style="68" customWidth="1"/>
    <col min="7" max="7" width="12.7265625" style="119" customWidth="1"/>
    <col min="8" max="8" width="18.1796875" style="119" customWidth="1"/>
    <col min="9" max="9" width="8.7265625" style="67" customWidth="1"/>
    <col min="10" max="10" width="10.26953125" style="67" customWidth="1"/>
    <col min="11" max="11" width="7.26953125" style="67" customWidth="1"/>
    <col min="12" max="12" width="8.7265625" style="67" customWidth="1"/>
    <col min="13" max="15" width="12.26953125" style="37" customWidth="1"/>
    <col min="16" max="16" width="19.7265625" style="37" customWidth="1"/>
    <col min="17" max="17" width="50.81640625" style="87" customWidth="1"/>
    <col min="18" max="18" width="15.7265625" style="38" customWidth="1"/>
    <col min="19" max="19" width="18.7265625" style="42" customWidth="1"/>
    <col min="20" max="20" width="12.7265625" style="37" customWidth="1"/>
    <col min="21" max="21" width="18.26953125" style="37" customWidth="1"/>
    <col min="22" max="22" width="2.26953125" style="37" customWidth="1"/>
    <col min="23" max="23" width="0" style="37" hidden="1" customWidth="1"/>
    <col min="24" max="16384" width="8.7265625" style="37" hidden="1"/>
  </cols>
  <sheetData>
    <row r="1" spans="2:21" ht="7.9" customHeight="1" x14ac:dyDescent="0.35">
      <c r="F1" s="72"/>
      <c r="G1" s="118"/>
      <c r="H1" s="118"/>
      <c r="I1" s="71"/>
      <c r="J1" s="71"/>
      <c r="K1" s="71"/>
      <c r="L1" s="71"/>
    </row>
    <row r="2" spans="2:21" ht="19.149999999999999" customHeight="1" x14ac:dyDescent="0.35">
      <c r="B2" s="64" t="s">
        <v>267</v>
      </c>
      <c r="F2" s="72"/>
      <c r="G2" s="118"/>
      <c r="H2" s="118"/>
      <c r="I2" s="71"/>
      <c r="J2" s="71"/>
      <c r="K2" s="71"/>
      <c r="L2" s="71"/>
      <c r="P2" s="196" t="s">
        <v>334</v>
      </c>
      <c r="Q2" s="197"/>
      <c r="R2" s="198"/>
    </row>
    <row r="3" spans="2:21" ht="7.15" customHeight="1" x14ac:dyDescent="0.35">
      <c r="B3" s="57"/>
      <c r="C3" s="132"/>
      <c r="D3" s="132"/>
      <c r="E3" s="58"/>
      <c r="F3" s="72"/>
      <c r="G3" s="118"/>
      <c r="H3" s="118"/>
      <c r="I3" s="71"/>
      <c r="J3" s="71"/>
      <c r="K3" s="71"/>
      <c r="L3" s="71"/>
      <c r="P3" s="199"/>
      <c r="Q3" s="200"/>
      <c r="R3" s="201"/>
    </row>
    <row r="4" spans="2:21" ht="100.15" customHeight="1" x14ac:dyDescent="0.25">
      <c r="B4" s="205" t="s">
        <v>449</v>
      </c>
      <c r="C4" s="206"/>
      <c r="D4" s="206"/>
      <c r="E4" s="206"/>
      <c r="F4" s="206"/>
      <c r="G4" s="206"/>
      <c r="H4" s="206"/>
      <c r="I4" s="206"/>
      <c r="J4" s="206"/>
      <c r="K4" s="206"/>
      <c r="L4" s="206"/>
      <c r="M4" s="206"/>
      <c r="N4" s="207"/>
      <c r="O4" s="40"/>
      <c r="P4" s="202"/>
      <c r="Q4" s="203"/>
      <c r="R4" s="204"/>
      <c r="T4" s="80"/>
    </row>
    <row r="5" spans="2:21" ht="6.4" customHeight="1" x14ac:dyDescent="0.35">
      <c r="B5" s="57"/>
      <c r="C5" s="132"/>
      <c r="D5" s="132"/>
      <c r="E5" s="58"/>
      <c r="F5" s="72"/>
      <c r="G5" s="118"/>
      <c r="H5" s="118"/>
      <c r="I5" s="71"/>
      <c r="J5" s="71"/>
      <c r="K5" s="71"/>
      <c r="L5" s="71"/>
      <c r="P5" s="51"/>
      <c r="Q5" s="88"/>
      <c r="R5" s="57"/>
      <c r="S5" s="85"/>
    </row>
    <row r="6" spans="2:21" ht="14.65" customHeight="1" x14ac:dyDescent="0.25">
      <c r="B6" s="211" t="s">
        <v>124</v>
      </c>
      <c r="C6" s="212" t="s">
        <v>120</v>
      </c>
      <c r="D6" s="212" t="s">
        <v>121</v>
      </c>
      <c r="E6" s="211" t="s">
        <v>272</v>
      </c>
      <c r="F6" s="216" t="s">
        <v>241</v>
      </c>
      <c r="G6" s="217"/>
      <c r="H6" s="217"/>
      <c r="I6" s="217"/>
      <c r="J6" s="217"/>
      <c r="K6" s="217"/>
      <c r="L6" s="218"/>
      <c r="M6" s="213" t="s">
        <v>228</v>
      </c>
      <c r="N6" s="214"/>
      <c r="O6" s="214"/>
      <c r="P6" s="214"/>
      <c r="Q6" s="214"/>
      <c r="R6" s="214"/>
      <c r="S6" s="215"/>
      <c r="T6" s="209" t="s">
        <v>331</v>
      </c>
      <c r="U6" s="208" t="s">
        <v>448</v>
      </c>
    </row>
    <row r="7" spans="2:21" s="42" customFormat="1" ht="51.4" customHeight="1" x14ac:dyDescent="0.35">
      <c r="B7" s="211"/>
      <c r="C7" s="212"/>
      <c r="D7" s="212"/>
      <c r="E7" s="211"/>
      <c r="F7" s="75" t="s">
        <v>232</v>
      </c>
      <c r="G7" s="75" t="s">
        <v>233</v>
      </c>
      <c r="H7" s="75" t="s">
        <v>234</v>
      </c>
      <c r="I7" s="75" t="s">
        <v>235</v>
      </c>
      <c r="J7" s="75" t="s">
        <v>236</v>
      </c>
      <c r="K7" s="75" t="s">
        <v>237</v>
      </c>
      <c r="L7" s="96" t="s">
        <v>238</v>
      </c>
      <c r="M7" s="81" t="s">
        <v>450</v>
      </c>
      <c r="N7" s="81" t="s">
        <v>270</v>
      </c>
      <c r="O7" s="81" t="s">
        <v>271</v>
      </c>
      <c r="P7" s="81" t="s">
        <v>254</v>
      </c>
      <c r="Q7" s="81" t="s">
        <v>255</v>
      </c>
      <c r="R7" s="81" t="s">
        <v>330</v>
      </c>
      <c r="S7" s="81" t="s">
        <v>243</v>
      </c>
      <c r="T7" s="210"/>
      <c r="U7" s="208"/>
    </row>
    <row r="8" spans="2:21" ht="37.5" x14ac:dyDescent="0.25">
      <c r="B8" s="100">
        <f t="shared" ref="B8:B37" si="0">ROW()-7</f>
        <v>1</v>
      </c>
      <c r="C8" s="133" t="s">
        <v>122</v>
      </c>
      <c r="D8" s="133" t="s">
        <v>123</v>
      </c>
      <c r="E8" s="97">
        <v>45078</v>
      </c>
      <c r="F8" s="115" t="s">
        <v>239</v>
      </c>
      <c r="G8" s="115"/>
      <c r="H8" s="115" t="s">
        <v>240</v>
      </c>
      <c r="I8" s="110">
        <v>4987</v>
      </c>
      <c r="J8" s="110">
        <v>876</v>
      </c>
      <c r="K8" s="110"/>
      <c r="L8" s="106"/>
      <c r="M8" s="98" t="s">
        <v>230</v>
      </c>
      <c r="N8" s="99"/>
      <c r="O8" s="99"/>
      <c r="P8" s="103" t="s">
        <v>213</v>
      </c>
      <c r="Q8" s="104" t="s">
        <v>174</v>
      </c>
      <c r="R8" s="102">
        <v>0.1</v>
      </c>
      <c r="S8" s="100" t="str">
        <f>IF((Q8=""),"",(_xlfn.XLOOKUP('Detailní podpory OPZ+'!Q8,'Pomocný_bude skryt'!$O$12:$O$77,'Pomocný_bude skryt'!$L$12:$L$77,"",0,1)))</f>
        <v>0,1 běžného úvazku na 3 měsíce = 52 hodin</v>
      </c>
      <c r="T8" s="128">
        <f>IF($S8="","",(IF($S8='Pomocný_bude skryt'!$L$15,$R8,IF($S8='Pomocný_bude skryt'!$L$46,$R8*15,IF($S8='Pomocný_bude skryt'!$L$43,$R8*(52/0.1),IF($S8='Pomocný_bude skryt'!$L$42,$R8*174,IF($S8='Pomocný_bude skryt'!$L$37,$R8*87,"B2")))))))</f>
        <v>52</v>
      </c>
      <c r="U8" s="109"/>
    </row>
    <row r="9" spans="2:21" ht="13" x14ac:dyDescent="0.25">
      <c r="B9" s="100">
        <f t="shared" si="0"/>
        <v>2</v>
      </c>
      <c r="C9" s="133" t="s">
        <v>122</v>
      </c>
      <c r="D9" s="133" t="s">
        <v>142</v>
      </c>
      <c r="E9" s="97">
        <v>36842</v>
      </c>
      <c r="F9" s="115"/>
      <c r="G9" s="115"/>
      <c r="H9" s="115"/>
      <c r="I9" s="110"/>
      <c r="J9" s="110"/>
      <c r="K9" s="110"/>
      <c r="L9" s="106"/>
      <c r="M9" s="98" t="s">
        <v>230</v>
      </c>
      <c r="N9" s="99"/>
      <c r="O9" s="99"/>
      <c r="P9" s="103" t="s">
        <v>213</v>
      </c>
      <c r="Q9" s="104" t="s">
        <v>175</v>
      </c>
      <c r="R9" s="102">
        <v>1.2</v>
      </c>
      <c r="S9" s="100" t="str">
        <f>IF((Q9=""),"",(_xlfn.XLOOKUP('Detailní podpory OPZ+'!Q9,'Pomocný_bude skryt'!$O$12:$O$77,'Pomocný_bude skryt'!$L$12:$L$77,"",0,1)))</f>
        <v>měsíc (174 hodin)</v>
      </c>
      <c r="T9" s="128">
        <f>IF($S9="","",(IF($S9='Pomocný_bude skryt'!$L$15,$R9,IF($S9='Pomocný_bude skryt'!$L$46,$R9*15,IF($S9='Pomocný_bude skryt'!$L$43,$R9*(52/0.1),IF($S9='Pomocný_bude skryt'!$L$42,$R9*174,IF($S9='Pomocný_bude skryt'!$L$37,$R9*87,"B2")))))))</f>
        <v>208.79999999999998</v>
      </c>
      <c r="U9" s="109"/>
    </row>
    <row r="10" spans="2:21" ht="37.5" x14ac:dyDescent="0.25">
      <c r="B10" s="100">
        <f t="shared" si="0"/>
        <v>3</v>
      </c>
      <c r="C10" s="133" t="s">
        <v>122</v>
      </c>
      <c r="D10" s="133" t="s">
        <v>143</v>
      </c>
      <c r="E10" s="97">
        <v>36843</v>
      </c>
      <c r="F10" s="115"/>
      <c r="G10" s="115"/>
      <c r="H10" s="115"/>
      <c r="I10" s="110"/>
      <c r="J10" s="110"/>
      <c r="K10" s="110"/>
      <c r="L10" s="106"/>
      <c r="M10" s="98" t="s">
        <v>230</v>
      </c>
      <c r="N10" s="99"/>
      <c r="O10" s="99"/>
      <c r="P10" s="103" t="s">
        <v>215</v>
      </c>
      <c r="Q10" s="104" t="s">
        <v>184</v>
      </c>
      <c r="R10" s="102">
        <v>1</v>
      </c>
      <c r="S10" s="100" t="str">
        <f>IF((Q10=""),"",(_xlfn.XLOOKUP('Detailní podpory OPZ+'!Q10,'Pomocný_bude skryt'!$O$12:$O$77,'Pomocný_bude skryt'!$L$12:$L$77,"",0,1)))</f>
        <v>hodina (60 minut)</v>
      </c>
      <c r="T10" s="128">
        <f>IF($S10="","",(IF($S10='Pomocný_bude skryt'!$L$15,$R10,IF($S10='Pomocný_bude skryt'!$L$46,$R10*15,IF($S10='Pomocný_bude skryt'!$L$43,$R10*(52/0.1),IF($S10='Pomocný_bude skryt'!$L$42,$R10*174,IF($S10='Pomocný_bude skryt'!$L$37,$R10*87,"B2")))))))</f>
        <v>1</v>
      </c>
      <c r="U10" s="109"/>
    </row>
    <row r="11" spans="2:21" ht="13" x14ac:dyDescent="0.25">
      <c r="B11" s="100">
        <f t="shared" si="0"/>
        <v>4</v>
      </c>
      <c r="C11" s="133" t="s">
        <v>146</v>
      </c>
      <c r="D11" s="133" t="s">
        <v>144</v>
      </c>
      <c r="E11" s="97">
        <v>36844</v>
      </c>
      <c r="F11" s="115"/>
      <c r="G11" s="115"/>
      <c r="H11" s="115"/>
      <c r="I11" s="110"/>
      <c r="J11" s="110"/>
      <c r="K11" s="110"/>
      <c r="L11" s="106"/>
      <c r="M11" s="98" t="s">
        <v>230</v>
      </c>
      <c r="N11" s="99"/>
      <c r="O11" s="99"/>
      <c r="P11" s="103"/>
      <c r="Q11" s="104"/>
      <c r="R11" s="102"/>
      <c r="S11" s="100" t="str">
        <f>IF((Q11=""),"",(_xlfn.XLOOKUP('Detailní podpory OPZ+'!Q11,'Pomocný_bude skryt'!$O$12:$O$77,'Pomocný_bude skryt'!$L$12:$L$77,"",0,1)))</f>
        <v/>
      </c>
      <c r="T11" s="128" t="str">
        <f>IF($S11="","",(IF($S11='Pomocný_bude skryt'!$L$15,$R11,IF($S11='Pomocný_bude skryt'!$L$46,$R11*15,IF($S11='Pomocný_bude skryt'!$L$43,$R11*(52/0.1),IF($S11='Pomocný_bude skryt'!$L$42,$R11*174,IF($S11='Pomocný_bude skryt'!$L$37,$R11*87,"B2")))))))</f>
        <v/>
      </c>
      <c r="U11" s="109"/>
    </row>
    <row r="12" spans="2:21" ht="13" x14ac:dyDescent="0.25">
      <c r="B12" s="100">
        <f t="shared" si="0"/>
        <v>5</v>
      </c>
      <c r="C12" s="133" t="s">
        <v>147</v>
      </c>
      <c r="D12" s="133" t="s">
        <v>145</v>
      </c>
      <c r="E12" s="97">
        <v>36845</v>
      </c>
      <c r="F12" s="115"/>
      <c r="G12" s="115"/>
      <c r="H12" s="115"/>
      <c r="I12" s="110"/>
      <c r="J12" s="110"/>
      <c r="K12" s="110"/>
      <c r="L12" s="106"/>
      <c r="M12" s="98" t="s">
        <v>230</v>
      </c>
      <c r="N12" s="99"/>
      <c r="O12" s="99"/>
      <c r="P12" s="103"/>
      <c r="Q12" s="104"/>
      <c r="R12" s="102"/>
      <c r="S12" s="100" t="str">
        <f>IF((Q12=""),"",(_xlfn.XLOOKUP('Detailní podpory OPZ+'!Q12,'Pomocný_bude skryt'!$O$12:$O$77,'Pomocný_bude skryt'!$L$12:$L$77,"",0,1)))</f>
        <v/>
      </c>
      <c r="T12" s="128" t="str">
        <f>IF($S12="","",(IF($S12='Pomocný_bude skryt'!$L$15,$R12,IF($S12='Pomocný_bude skryt'!$L$46,$R12*15,IF($S12='Pomocný_bude skryt'!$L$43,$R12*(52/0.1),IF($S12='Pomocný_bude skryt'!$L$42,$R12*174,IF($S12='Pomocný_bude skryt'!$L$37,$R12*87,"B2")))))))</f>
        <v/>
      </c>
      <c r="U12" s="109"/>
    </row>
    <row r="13" spans="2:21" ht="37.5" x14ac:dyDescent="0.25">
      <c r="B13" s="100">
        <f t="shared" si="0"/>
        <v>6</v>
      </c>
      <c r="C13" s="133" t="s">
        <v>122</v>
      </c>
      <c r="D13" s="133" t="s">
        <v>123</v>
      </c>
      <c r="E13" s="97">
        <v>45078</v>
      </c>
      <c r="F13" s="115"/>
      <c r="G13" s="115"/>
      <c r="H13" s="115"/>
      <c r="I13" s="110"/>
      <c r="J13" s="110"/>
      <c r="K13" s="110"/>
      <c r="L13" s="106"/>
      <c r="M13" s="98" t="s">
        <v>230</v>
      </c>
      <c r="N13" s="99"/>
      <c r="O13" s="99"/>
      <c r="P13" s="103" t="s">
        <v>215</v>
      </c>
      <c r="Q13" s="104" t="s">
        <v>184</v>
      </c>
      <c r="R13" s="102">
        <v>2</v>
      </c>
      <c r="S13" s="100" t="str">
        <f>IF((Q13=""),"",(_xlfn.XLOOKUP('Detailní podpory OPZ+'!Q13,'Pomocný_bude skryt'!$O$12:$O$77,'Pomocný_bude skryt'!$L$12:$L$77,"",0,1)))</f>
        <v>hodina (60 minut)</v>
      </c>
      <c r="T13" s="128">
        <f>IF($S13="","",(IF($S13='Pomocný_bude skryt'!$L$15,$R13,IF($S13='Pomocný_bude skryt'!$L$46,$R13*15,IF($S13='Pomocný_bude skryt'!$L$43,$R13*(52/0.1),IF($S13='Pomocný_bude skryt'!$L$42,$R13*174,IF($S13='Pomocný_bude skryt'!$L$37,$R13*87,"B2")))))))</f>
        <v>2</v>
      </c>
      <c r="U13" s="109"/>
    </row>
    <row r="14" spans="2:21" ht="37.5" x14ac:dyDescent="0.25">
      <c r="B14" s="100">
        <f t="shared" si="0"/>
        <v>7</v>
      </c>
      <c r="C14" s="133" t="s">
        <v>246</v>
      </c>
      <c r="D14" s="133" t="s">
        <v>245</v>
      </c>
      <c r="E14" s="97">
        <v>45083</v>
      </c>
      <c r="F14" s="115"/>
      <c r="G14" s="115"/>
      <c r="H14" s="115"/>
      <c r="I14" s="110"/>
      <c r="J14" s="110"/>
      <c r="K14" s="110"/>
      <c r="L14" s="106"/>
      <c r="M14" s="98" t="s">
        <v>230</v>
      </c>
      <c r="N14" s="99"/>
      <c r="O14" s="99"/>
      <c r="P14" s="103" t="s">
        <v>213</v>
      </c>
      <c r="Q14" s="104" t="s">
        <v>174</v>
      </c>
      <c r="R14" s="102">
        <v>1.1100000000000001</v>
      </c>
      <c r="S14" s="100" t="str">
        <f>IF((Q14=""),"",(_xlfn.XLOOKUP('Detailní podpory OPZ+'!Q14,'Pomocný_bude skryt'!$O$12:$O$77,'Pomocný_bude skryt'!$L$12:$L$77,"",0,1)))</f>
        <v>0,1 běžného úvazku na 3 měsíce = 52 hodin</v>
      </c>
      <c r="T14" s="128">
        <f>IF($S14="","",(IF($S14='Pomocný_bude skryt'!$L$15,$R14,IF($S14='Pomocný_bude skryt'!$L$46,$R14*15,IF($S14='Pomocný_bude skryt'!$L$43,$R14*(52/0.1),IF($S14='Pomocný_bude skryt'!$L$42,$R14*174,IF($S14='Pomocný_bude skryt'!$L$37,$R14*87,"B2")))))))</f>
        <v>577.20000000000005</v>
      </c>
      <c r="U14" s="109"/>
    </row>
    <row r="15" spans="2:21" ht="13" x14ac:dyDescent="0.25">
      <c r="B15" s="100">
        <f t="shared" si="0"/>
        <v>8</v>
      </c>
      <c r="C15" s="133" t="s">
        <v>246</v>
      </c>
      <c r="D15" s="133" t="s">
        <v>245</v>
      </c>
      <c r="E15" s="97">
        <v>45083</v>
      </c>
      <c r="F15" s="115"/>
      <c r="G15" s="115"/>
      <c r="H15" s="115"/>
      <c r="I15" s="110"/>
      <c r="J15" s="110"/>
      <c r="K15" s="110"/>
      <c r="L15" s="106"/>
      <c r="M15" s="98" t="s">
        <v>230</v>
      </c>
      <c r="N15" s="99"/>
      <c r="O15" s="99"/>
      <c r="P15" s="103"/>
      <c r="Q15" s="104"/>
      <c r="R15" s="102"/>
      <c r="S15" s="100" t="str">
        <f>IF((Q15=""),"",(_xlfn.XLOOKUP('Detailní podpory OPZ+'!Q15,'Pomocný_bude skryt'!$O$12:$O$77,'Pomocný_bude skryt'!$L$12:$L$77,"",0,1)))</f>
        <v/>
      </c>
      <c r="T15" s="128" t="str">
        <f>IF($S15="","",(IF($S15='Pomocný_bude skryt'!$L$15,$R15,IF($S15='Pomocný_bude skryt'!$L$46,$R15*15,IF($S15='Pomocný_bude skryt'!$L$43,$R15*(52/0.1),IF($S15='Pomocný_bude skryt'!$L$42,$R15*174,IF($S15='Pomocný_bude skryt'!$L$37,$R15*87,"B2")))))))</f>
        <v/>
      </c>
      <c r="U15" s="109"/>
    </row>
    <row r="16" spans="2:21" ht="13" x14ac:dyDescent="0.25">
      <c r="B16" s="100">
        <f t="shared" si="0"/>
        <v>9</v>
      </c>
      <c r="C16" s="133" t="s">
        <v>246</v>
      </c>
      <c r="D16" s="133" t="s">
        <v>245</v>
      </c>
      <c r="E16" s="97">
        <v>45083</v>
      </c>
      <c r="F16" s="115"/>
      <c r="G16" s="115"/>
      <c r="H16" s="115"/>
      <c r="I16" s="110"/>
      <c r="J16" s="110"/>
      <c r="K16" s="110"/>
      <c r="L16" s="106"/>
      <c r="M16" s="98" t="s">
        <v>230</v>
      </c>
      <c r="N16" s="99"/>
      <c r="O16" s="99"/>
      <c r="P16" s="103"/>
      <c r="Q16" s="104"/>
      <c r="R16" s="102"/>
      <c r="S16" s="100" t="str">
        <f>IF((Q16=""),"",(_xlfn.XLOOKUP('Detailní podpory OPZ+'!Q16,'Pomocný_bude skryt'!$O$12:$O$77,'Pomocný_bude skryt'!$L$12:$L$77,"",0,1)))</f>
        <v/>
      </c>
      <c r="T16" s="128" t="str">
        <f>IF($S16="","",(IF($S16='Pomocný_bude skryt'!$L$15,$R16,IF($S16='Pomocný_bude skryt'!$L$46,$R16*15,IF($S16='Pomocný_bude skryt'!$L$43,$R16*(52/0.1),IF($S16='Pomocný_bude skryt'!$L$42,$R16*174,IF($S16='Pomocný_bude skryt'!$L$37,$R16*87,"B2")))))))</f>
        <v/>
      </c>
      <c r="U16" s="109"/>
    </row>
    <row r="17" spans="2:21" ht="13" x14ac:dyDescent="0.25">
      <c r="B17" s="100">
        <f t="shared" si="0"/>
        <v>10</v>
      </c>
      <c r="C17" s="133"/>
      <c r="D17" s="133"/>
      <c r="E17" s="97"/>
      <c r="F17" s="115"/>
      <c r="G17" s="115"/>
      <c r="H17" s="115"/>
      <c r="I17" s="110"/>
      <c r="J17" s="110"/>
      <c r="K17" s="110"/>
      <c r="L17" s="106"/>
      <c r="M17" s="101"/>
      <c r="N17" s="99"/>
      <c r="O17" s="99"/>
      <c r="P17" s="103"/>
      <c r="Q17" s="104"/>
      <c r="R17" s="102"/>
      <c r="S17" s="100" t="str">
        <f>IF((Q17=""),"",(_xlfn.XLOOKUP('Detailní podpory OPZ+'!Q17,'Pomocný_bude skryt'!$O$12:$O$77,'Pomocný_bude skryt'!$L$12:$L$77,"",0,1)))</f>
        <v/>
      </c>
      <c r="T17" s="128" t="str">
        <f>IF($S17="","",(IF($S17='Pomocný_bude skryt'!$L$15,$R17,IF($S17='Pomocný_bude skryt'!$L$46,$R17*15,IF($S17='Pomocný_bude skryt'!$L$43,$R17*(52/0.1),IF($S17='Pomocný_bude skryt'!$L$42,$R17*174,IF($S17='Pomocný_bude skryt'!$L$37,$R17*87,"B2")))))))</f>
        <v/>
      </c>
      <c r="U17" s="109"/>
    </row>
    <row r="18" spans="2:21" ht="13" x14ac:dyDescent="0.25">
      <c r="B18" s="100">
        <f t="shared" si="0"/>
        <v>11</v>
      </c>
      <c r="C18" s="133"/>
      <c r="D18" s="133"/>
      <c r="E18" s="97"/>
      <c r="F18" s="115"/>
      <c r="G18" s="115"/>
      <c r="H18" s="115"/>
      <c r="I18" s="110"/>
      <c r="J18" s="110"/>
      <c r="K18" s="110"/>
      <c r="L18" s="106"/>
      <c r="M18" s="101"/>
      <c r="N18" s="99"/>
      <c r="O18" s="99"/>
      <c r="P18" s="103"/>
      <c r="Q18" s="104"/>
      <c r="R18" s="102"/>
      <c r="S18" s="100" t="str">
        <f>IF((Q18=""),"",(_xlfn.XLOOKUP('Detailní podpory OPZ+'!Q18,'Pomocný_bude skryt'!$O$12:$O$77,'Pomocný_bude skryt'!$L$12:$L$77,"",0,1)))</f>
        <v/>
      </c>
      <c r="T18" s="128" t="str">
        <f>IF($S18="","",(IF($S18='Pomocný_bude skryt'!$L$15,$R18,IF($S18='Pomocný_bude skryt'!$L$46,$R18*15,IF($S18='Pomocný_bude skryt'!$L$43,$R18*(52/0.1),IF($S18='Pomocný_bude skryt'!$L$42,$R18*174,IF($S18='Pomocný_bude skryt'!$L$37,$R18*87,"B2")))))))</f>
        <v/>
      </c>
      <c r="U18" s="109"/>
    </row>
    <row r="19" spans="2:21" ht="13" x14ac:dyDescent="0.25">
      <c r="B19" s="100">
        <f t="shared" si="0"/>
        <v>12</v>
      </c>
      <c r="C19" s="133"/>
      <c r="D19" s="133"/>
      <c r="E19" s="97"/>
      <c r="F19" s="115"/>
      <c r="G19" s="115"/>
      <c r="H19" s="115"/>
      <c r="I19" s="110"/>
      <c r="J19" s="110"/>
      <c r="K19" s="110"/>
      <c r="L19" s="106"/>
      <c r="M19" s="101"/>
      <c r="N19" s="99"/>
      <c r="O19" s="99"/>
      <c r="P19" s="103"/>
      <c r="Q19" s="104"/>
      <c r="R19" s="102"/>
      <c r="S19" s="100" t="str">
        <f>IF((Q19=""),"",(_xlfn.XLOOKUP('Detailní podpory OPZ+'!Q19,'Pomocný_bude skryt'!$O$12:$O$77,'Pomocný_bude skryt'!$L$12:$L$77,"",0,1)))</f>
        <v/>
      </c>
      <c r="T19" s="128" t="str">
        <f>IF($S19="","",(IF($S19='Pomocný_bude skryt'!$L$15,$R19,IF($S19='Pomocný_bude skryt'!$L$46,$R19*15,IF($S19='Pomocný_bude skryt'!$L$43,$R19*(52/0.1),IF($S19='Pomocný_bude skryt'!$L$42,$R19*174,IF($S19='Pomocný_bude skryt'!$L$37,$R19*87,"B2")))))))</f>
        <v/>
      </c>
      <c r="U19" s="109"/>
    </row>
    <row r="20" spans="2:21" ht="13" x14ac:dyDescent="0.25">
      <c r="B20" s="100">
        <f t="shared" si="0"/>
        <v>13</v>
      </c>
      <c r="C20" s="133"/>
      <c r="D20" s="133"/>
      <c r="E20" s="97"/>
      <c r="F20" s="115"/>
      <c r="G20" s="115"/>
      <c r="H20" s="115"/>
      <c r="I20" s="110"/>
      <c r="J20" s="110"/>
      <c r="K20" s="110"/>
      <c r="L20" s="106"/>
      <c r="M20" s="101"/>
      <c r="N20" s="99"/>
      <c r="O20" s="99"/>
      <c r="P20" s="103"/>
      <c r="Q20" s="104"/>
      <c r="R20" s="102"/>
      <c r="S20" s="100" t="str">
        <f>IF((Q20=""),"",(_xlfn.XLOOKUP('Detailní podpory OPZ+'!Q20,'Pomocný_bude skryt'!$O$12:$O$77,'Pomocný_bude skryt'!$L$12:$L$77,"",0,1)))</f>
        <v/>
      </c>
      <c r="T20" s="128" t="str">
        <f>IF($S20="","",(IF($S20='Pomocný_bude skryt'!$L$15,$R20,IF($S20='Pomocný_bude skryt'!$L$46,$R20*15,IF($S20='Pomocný_bude skryt'!$L$43,$R20*(52/0.1),IF($S20='Pomocný_bude skryt'!$L$42,$R20*174,IF($S20='Pomocný_bude skryt'!$L$37,$R20*87,"B2")))))))</f>
        <v/>
      </c>
      <c r="U20" s="109"/>
    </row>
    <row r="21" spans="2:21" ht="13" x14ac:dyDescent="0.25">
      <c r="B21" s="100">
        <f t="shared" si="0"/>
        <v>14</v>
      </c>
      <c r="C21" s="133"/>
      <c r="D21" s="133"/>
      <c r="E21" s="97"/>
      <c r="F21" s="115"/>
      <c r="G21" s="115"/>
      <c r="H21" s="115"/>
      <c r="I21" s="110"/>
      <c r="J21" s="110"/>
      <c r="K21" s="110"/>
      <c r="L21" s="106"/>
      <c r="M21" s="101"/>
      <c r="N21" s="99"/>
      <c r="O21" s="99"/>
      <c r="P21" s="103"/>
      <c r="Q21" s="104"/>
      <c r="R21" s="102"/>
      <c r="S21" s="100" t="str">
        <f>IF((Q21=""),"",(_xlfn.XLOOKUP('Detailní podpory OPZ+'!Q21,'Pomocný_bude skryt'!$O$12:$O$77,'Pomocný_bude skryt'!$L$12:$L$77,"",0,1)))</f>
        <v/>
      </c>
      <c r="T21" s="128" t="str">
        <f>IF($S21="","",(IF($S21='Pomocný_bude skryt'!$L$15,$R21,IF($S21='Pomocný_bude skryt'!$L$46,$R21*15,IF($S21='Pomocný_bude skryt'!$L$43,$R21*(52/0.1),IF($S21='Pomocný_bude skryt'!$L$42,$R21*174,IF($S21='Pomocný_bude skryt'!$L$37,$R21*87,"B2")))))))</f>
        <v/>
      </c>
      <c r="U21" s="109"/>
    </row>
    <row r="22" spans="2:21" ht="13" x14ac:dyDescent="0.25">
      <c r="B22" s="100">
        <f t="shared" si="0"/>
        <v>15</v>
      </c>
      <c r="C22" s="133"/>
      <c r="D22" s="133"/>
      <c r="E22" s="97"/>
      <c r="F22" s="115"/>
      <c r="G22" s="115"/>
      <c r="H22" s="115"/>
      <c r="I22" s="110"/>
      <c r="J22" s="110"/>
      <c r="K22" s="110"/>
      <c r="L22" s="106"/>
      <c r="M22" s="101"/>
      <c r="N22" s="99"/>
      <c r="O22" s="99"/>
      <c r="P22" s="103"/>
      <c r="Q22" s="104"/>
      <c r="R22" s="102"/>
      <c r="S22" s="100" t="str">
        <f>IF((Q22=""),"",(_xlfn.XLOOKUP('Detailní podpory OPZ+'!Q22,'Pomocný_bude skryt'!$O$12:$O$77,'Pomocný_bude skryt'!$L$12:$L$77,"",0,1)))</f>
        <v/>
      </c>
      <c r="T22" s="128" t="str">
        <f>IF($S22="","",(IF($S22='Pomocný_bude skryt'!$L$15,$R22,IF($S22='Pomocný_bude skryt'!$L$46,$R22*15,IF($S22='Pomocný_bude skryt'!$L$43,$R22*(52/0.1),IF($S22='Pomocný_bude skryt'!$L$42,$R22*174,IF($S22='Pomocný_bude skryt'!$L$37,$R22*87,"B2")))))))</f>
        <v/>
      </c>
      <c r="U22" s="109"/>
    </row>
    <row r="23" spans="2:21" ht="13" x14ac:dyDescent="0.25">
      <c r="B23" s="100">
        <f t="shared" si="0"/>
        <v>16</v>
      </c>
      <c r="C23" s="133"/>
      <c r="D23" s="133"/>
      <c r="E23" s="97"/>
      <c r="F23" s="115"/>
      <c r="G23" s="115"/>
      <c r="H23" s="115"/>
      <c r="I23" s="110"/>
      <c r="J23" s="110"/>
      <c r="K23" s="110"/>
      <c r="L23" s="106"/>
      <c r="M23" s="101"/>
      <c r="N23" s="99"/>
      <c r="O23" s="99"/>
      <c r="P23" s="103"/>
      <c r="Q23" s="104"/>
      <c r="R23" s="102"/>
      <c r="S23" s="100" t="str">
        <f>IF((Q23=""),"",(_xlfn.XLOOKUP('Detailní podpory OPZ+'!Q23,'Pomocný_bude skryt'!$O$12:$O$77,'Pomocný_bude skryt'!$L$12:$L$77,"",0,1)))</f>
        <v/>
      </c>
      <c r="T23" s="128" t="str">
        <f>IF($S23="","",(IF($S23='Pomocný_bude skryt'!$L$15,$R23,IF($S23='Pomocný_bude skryt'!$L$46,$R23*15,IF($S23='Pomocný_bude skryt'!$L$43,$R23*(52/0.1),IF($S23='Pomocný_bude skryt'!$L$42,$R23*174,IF($S23='Pomocný_bude skryt'!$L$37,$R23*87,"B2")))))))</f>
        <v/>
      </c>
      <c r="U23" s="109"/>
    </row>
    <row r="24" spans="2:21" ht="13" x14ac:dyDescent="0.25">
      <c r="B24" s="100">
        <f t="shared" si="0"/>
        <v>17</v>
      </c>
      <c r="C24" s="133"/>
      <c r="D24" s="133"/>
      <c r="E24" s="97"/>
      <c r="F24" s="115"/>
      <c r="G24" s="115"/>
      <c r="H24" s="115"/>
      <c r="I24" s="110"/>
      <c r="J24" s="110"/>
      <c r="K24" s="110"/>
      <c r="L24" s="106"/>
      <c r="M24" s="101"/>
      <c r="N24" s="99"/>
      <c r="O24" s="99"/>
      <c r="P24" s="103"/>
      <c r="Q24" s="104"/>
      <c r="R24" s="102"/>
      <c r="S24" s="100" t="str">
        <f>IF((Q24=""),"",(_xlfn.XLOOKUP('Detailní podpory OPZ+'!Q24,'Pomocný_bude skryt'!$O$12:$O$77,'Pomocný_bude skryt'!$L$12:$L$77,"",0,1)))</f>
        <v/>
      </c>
      <c r="T24" s="128" t="str">
        <f>IF($S24="","",(IF($S24='Pomocný_bude skryt'!$L$15,$R24,IF($S24='Pomocný_bude skryt'!$L$46,$R24*15,IF($S24='Pomocný_bude skryt'!$L$43,$R24*(52/0.1),IF($S24='Pomocný_bude skryt'!$L$42,$R24*174,IF($S24='Pomocný_bude skryt'!$L$37,$R24*87,"B2")))))))</f>
        <v/>
      </c>
      <c r="U24" s="109"/>
    </row>
    <row r="25" spans="2:21" ht="13" x14ac:dyDescent="0.25">
      <c r="B25" s="100">
        <f t="shared" si="0"/>
        <v>18</v>
      </c>
      <c r="C25" s="133"/>
      <c r="D25" s="133"/>
      <c r="E25" s="97"/>
      <c r="F25" s="115"/>
      <c r="G25" s="115"/>
      <c r="H25" s="115"/>
      <c r="I25" s="110"/>
      <c r="J25" s="110"/>
      <c r="K25" s="110"/>
      <c r="L25" s="106"/>
      <c r="M25" s="101"/>
      <c r="N25" s="99"/>
      <c r="O25" s="99"/>
      <c r="P25" s="103"/>
      <c r="Q25" s="104"/>
      <c r="R25" s="102"/>
      <c r="S25" s="100" t="str">
        <f>IF((Q25=""),"",(_xlfn.XLOOKUP('Detailní podpory OPZ+'!Q25,'Pomocný_bude skryt'!$O$12:$O$77,'Pomocný_bude skryt'!$L$12:$L$77,"",0,1)))</f>
        <v/>
      </c>
      <c r="T25" s="128" t="str">
        <f>IF($S25="","",(IF($S25='Pomocný_bude skryt'!$L$15,$R25,IF($S25='Pomocný_bude skryt'!$L$46,$R25*15,IF($S25='Pomocný_bude skryt'!$L$43,$R25*(52/0.1),IF($S25='Pomocný_bude skryt'!$L$42,$R25*174,IF($S25='Pomocný_bude skryt'!$L$37,$R25*87,"B2")))))))</f>
        <v/>
      </c>
      <c r="U25" s="109"/>
    </row>
    <row r="26" spans="2:21" ht="13" x14ac:dyDescent="0.25">
      <c r="B26" s="100">
        <f t="shared" si="0"/>
        <v>19</v>
      </c>
      <c r="C26" s="133"/>
      <c r="D26" s="133"/>
      <c r="E26" s="97"/>
      <c r="F26" s="115"/>
      <c r="G26" s="115"/>
      <c r="H26" s="115"/>
      <c r="I26" s="110"/>
      <c r="J26" s="110"/>
      <c r="K26" s="110"/>
      <c r="L26" s="106"/>
      <c r="M26" s="101"/>
      <c r="N26" s="99"/>
      <c r="O26" s="99"/>
      <c r="P26" s="103"/>
      <c r="Q26" s="104"/>
      <c r="R26" s="102"/>
      <c r="S26" s="100" t="str">
        <f>IF((Q26=""),"",(_xlfn.XLOOKUP('Detailní podpory OPZ+'!Q26,'Pomocný_bude skryt'!$O$12:$O$77,'Pomocný_bude skryt'!$L$12:$L$77,"",0,1)))</f>
        <v/>
      </c>
      <c r="T26" s="128" t="str">
        <f>IF($S26="","",(IF($S26='Pomocný_bude skryt'!$L$15,$R26,IF($S26='Pomocný_bude skryt'!$L$46,$R26*15,IF($S26='Pomocný_bude skryt'!$L$43,$R26*(52/0.1),IF($S26='Pomocný_bude skryt'!$L$42,$R26*174,IF($S26='Pomocný_bude skryt'!$L$37,$R26*87,"B2")))))))</f>
        <v/>
      </c>
      <c r="U26" s="109"/>
    </row>
    <row r="27" spans="2:21" ht="13" x14ac:dyDescent="0.25">
      <c r="B27" s="100">
        <f t="shared" si="0"/>
        <v>20</v>
      </c>
      <c r="C27" s="133"/>
      <c r="D27" s="133"/>
      <c r="E27" s="97"/>
      <c r="F27" s="115"/>
      <c r="G27" s="115"/>
      <c r="H27" s="115"/>
      <c r="I27" s="110"/>
      <c r="J27" s="110"/>
      <c r="K27" s="110"/>
      <c r="L27" s="106"/>
      <c r="M27" s="101"/>
      <c r="N27" s="99"/>
      <c r="O27" s="99"/>
      <c r="P27" s="103"/>
      <c r="Q27" s="104"/>
      <c r="R27" s="102"/>
      <c r="S27" s="100" t="str">
        <f>IF((Q27=""),"",(_xlfn.XLOOKUP('Detailní podpory OPZ+'!Q27,'Pomocný_bude skryt'!$O$12:$O$77,'Pomocný_bude skryt'!$L$12:$L$77,"",0,1)))</f>
        <v/>
      </c>
      <c r="T27" s="128" t="str">
        <f>IF($S27="","",(IF($S27='Pomocný_bude skryt'!$L$15,$R27,IF($S27='Pomocný_bude skryt'!$L$46,$R27*15,IF($S27='Pomocný_bude skryt'!$L$43,$R27*(52/0.1),IF($S27='Pomocný_bude skryt'!$L$42,$R27*174,IF($S27='Pomocný_bude skryt'!$L$37,$R27*87,"B2")))))))</f>
        <v/>
      </c>
      <c r="U27" s="109"/>
    </row>
    <row r="28" spans="2:21" ht="13" x14ac:dyDescent="0.25">
      <c r="B28" s="100">
        <f t="shared" si="0"/>
        <v>21</v>
      </c>
      <c r="C28" s="133"/>
      <c r="D28" s="133"/>
      <c r="E28" s="97"/>
      <c r="F28" s="115"/>
      <c r="G28" s="115"/>
      <c r="H28" s="115"/>
      <c r="I28" s="110"/>
      <c r="J28" s="110"/>
      <c r="K28" s="110"/>
      <c r="L28" s="106"/>
      <c r="M28" s="101"/>
      <c r="N28" s="99"/>
      <c r="O28" s="99"/>
      <c r="P28" s="103"/>
      <c r="Q28" s="104"/>
      <c r="R28" s="102"/>
      <c r="S28" s="100" t="str">
        <f>IF((Q28=""),"",(_xlfn.XLOOKUP('Detailní podpory OPZ+'!Q28,'Pomocný_bude skryt'!$O$12:$O$77,'Pomocný_bude skryt'!$L$12:$L$77,"",0,1)))</f>
        <v/>
      </c>
      <c r="T28" s="128" t="str">
        <f>IF($S28="","",(IF($S28='Pomocný_bude skryt'!$L$15,$R28,IF($S28='Pomocný_bude skryt'!$L$46,$R28*15,IF($S28='Pomocný_bude skryt'!$L$43,$R28*(52/0.1),IF($S28='Pomocný_bude skryt'!$L$42,$R28*174,IF($S28='Pomocný_bude skryt'!$L$37,$R28*87,"B2")))))))</f>
        <v/>
      </c>
      <c r="U28" s="109"/>
    </row>
    <row r="29" spans="2:21" ht="13" x14ac:dyDescent="0.25">
      <c r="B29" s="100">
        <f t="shared" si="0"/>
        <v>22</v>
      </c>
      <c r="C29" s="133"/>
      <c r="D29" s="133"/>
      <c r="E29" s="97"/>
      <c r="F29" s="115"/>
      <c r="G29" s="115"/>
      <c r="H29" s="115"/>
      <c r="I29" s="110"/>
      <c r="J29" s="110"/>
      <c r="K29" s="110"/>
      <c r="L29" s="106"/>
      <c r="M29" s="101"/>
      <c r="N29" s="99"/>
      <c r="O29" s="99"/>
      <c r="P29" s="103"/>
      <c r="Q29" s="104"/>
      <c r="R29" s="102"/>
      <c r="S29" s="100" t="str">
        <f>IF((Q29=""),"",(_xlfn.XLOOKUP('Detailní podpory OPZ+'!Q29,'Pomocný_bude skryt'!$O$12:$O$77,'Pomocný_bude skryt'!$L$12:$L$77,"",0,1)))</f>
        <v/>
      </c>
      <c r="T29" s="128" t="str">
        <f>IF($S29="","",(IF($S29='Pomocný_bude skryt'!$L$15,$R29,IF($S29='Pomocný_bude skryt'!$L$46,$R29*15,IF($S29='Pomocný_bude skryt'!$L$43,$R29*(52/0.1),IF($S29='Pomocný_bude skryt'!$L$42,$R29*174,IF($S29='Pomocný_bude skryt'!$L$37,$R29*87,"B2")))))))</f>
        <v/>
      </c>
      <c r="U29" s="109"/>
    </row>
    <row r="30" spans="2:21" ht="13" x14ac:dyDescent="0.25">
      <c r="B30" s="100">
        <f t="shared" si="0"/>
        <v>23</v>
      </c>
      <c r="C30" s="133"/>
      <c r="D30" s="133"/>
      <c r="E30" s="97"/>
      <c r="F30" s="115"/>
      <c r="G30" s="115"/>
      <c r="H30" s="115"/>
      <c r="I30" s="110"/>
      <c r="J30" s="110"/>
      <c r="K30" s="110"/>
      <c r="L30" s="106"/>
      <c r="M30" s="101"/>
      <c r="N30" s="99"/>
      <c r="O30" s="99"/>
      <c r="P30" s="103"/>
      <c r="Q30" s="104"/>
      <c r="R30" s="102"/>
      <c r="S30" s="100" t="str">
        <f>IF((Q30=""),"",(_xlfn.XLOOKUP('Detailní podpory OPZ+'!Q30,'Pomocný_bude skryt'!$O$12:$O$77,'Pomocný_bude skryt'!$L$12:$L$77,"",0,1)))</f>
        <v/>
      </c>
      <c r="T30" s="128" t="str">
        <f>IF($S30="","",(IF($S30='Pomocný_bude skryt'!$L$15,$R30,IF($S30='Pomocný_bude skryt'!$L$46,$R30*15,IF($S30='Pomocný_bude skryt'!$L$43,$R30*(52/0.1),IF($S30='Pomocný_bude skryt'!$L$42,$R30*174,IF($S30='Pomocný_bude skryt'!$L$37,$R30*87,"B2")))))))</f>
        <v/>
      </c>
      <c r="U30" s="109"/>
    </row>
    <row r="31" spans="2:21" ht="13" x14ac:dyDescent="0.25">
      <c r="B31" s="100">
        <f t="shared" si="0"/>
        <v>24</v>
      </c>
      <c r="C31" s="133"/>
      <c r="D31" s="133"/>
      <c r="E31" s="97"/>
      <c r="F31" s="115"/>
      <c r="G31" s="115"/>
      <c r="H31" s="115"/>
      <c r="I31" s="110"/>
      <c r="J31" s="110"/>
      <c r="K31" s="110"/>
      <c r="L31" s="106"/>
      <c r="M31" s="101"/>
      <c r="N31" s="99"/>
      <c r="O31" s="99"/>
      <c r="P31" s="103"/>
      <c r="Q31" s="104"/>
      <c r="R31" s="102"/>
      <c r="S31" s="100" t="str">
        <f>IF((Q31=""),"",(_xlfn.XLOOKUP('Detailní podpory OPZ+'!Q31,'Pomocný_bude skryt'!$O$12:$O$77,'Pomocný_bude skryt'!$L$12:$L$77,"",0,1)))</f>
        <v/>
      </c>
      <c r="T31" s="128" t="str">
        <f>IF($S31="","",(IF($S31='Pomocný_bude skryt'!$L$15,$R31,IF($S31='Pomocný_bude skryt'!$L$46,$R31*15,IF($S31='Pomocný_bude skryt'!$L$43,$R31*(52/0.1),IF($S31='Pomocný_bude skryt'!$L$42,$R31*174,IF($S31='Pomocný_bude skryt'!$L$37,$R31*87,"B2")))))))</f>
        <v/>
      </c>
      <c r="U31" s="109"/>
    </row>
    <row r="32" spans="2:21" ht="13" x14ac:dyDescent="0.25">
      <c r="B32" s="100">
        <f t="shared" si="0"/>
        <v>25</v>
      </c>
      <c r="C32" s="133"/>
      <c r="D32" s="133"/>
      <c r="E32" s="97"/>
      <c r="F32" s="115"/>
      <c r="G32" s="115"/>
      <c r="H32" s="115"/>
      <c r="I32" s="110"/>
      <c r="J32" s="110"/>
      <c r="K32" s="110"/>
      <c r="L32" s="106"/>
      <c r="M32" s="101"/>
      <c r="N32" s="99"/>
      <c r="O32" s="99"/>
      <c r="P32" s="103"/>
      <c r="Q32" s="104"/>
      <c r="R32" s="102"/>
      <c r="S32" s="100" t="str">
        <f>IF((Q32=""),"",(_xlfn.XLOOKUP('Detailní podpory OPZ+'!Q32,'Pomocný_bude skryt'!$O$12:$O$77,'Pomocný_bude skryt'!$L$12:$L$77,"",0,1)))</f>
        <v/>
      </c>
      <c r="T32" s="128" t="str">
        <f>IF($S32="","",(IF($S32='Pomocný_bude skryt'!$L$15,$R32,IF($S32='Pomocný_bude skryt'!$L$46,$R32*15,IF($S32='Pomocný_bude skryt'!$L$43,$R32*(52/0.1),IF($S32='Pomocný_bude skryt'!$L$42,$R32*174,IF($S32='Pomocný_bude skryt'!$L$37,$R32*87,"B2")))))))</f>
        <v/>
      </c>
      <c r="U32" s="109"/>
    </row>
    <row r="33" spans="2:21" ht="13" x14ac:dyDescent="0.25">
      <c r="B33" s="100">
        <f t="shared" si="0"/>
        <v>26</v>
      </c>
      <c r="C33" s="133"/>
      <c r="D33" s="133"/>
      <c r="E33" s="97"/>
      <c r="F33" s="115"/>
      <c r="G33" s="115"/>
      <c r="H33" s="115"/>
      <c r="I33" s="110"/>
      <c r="J33" s="110"/>
      <c r="K33" s="110"/>
      <c r="L33" s="106"/>
      <c r="M33" s="101"/>
      <c r="N33" s="99"/>
      <c r="O33" s="99"/>
      <c r="P33" s="103"/>
      <c r="Q33" s="104"/>
      <c r="R33" s="102"/>
      <c r="S33" s="100" t="str">
        <f>IF((Q33=""),"",(_xlfn.XLOOKUP('Detailní podpory OPZ+'!Q33,'Pomocný_bude skryt'!$O$12:$O$77,'Pomocný_bude skryt'!$L$12:$L$77,"",0,1)))</f>
        <v/>
      </c>
      <c r="T33" s="128" t="str">
        <f>IF($S33="","",(IF($S33='Pomocný_bude skryt'!$L$15,$R33,IF($S33='Pomocný_bude skryt'!$L$46,$R33*15,IF($S33='Pomocný_bude skryt'!$L$43,$R33*(52/0.1),IF($S33='Pomocný_bude skryt'!$L$42,$R33*174,IF($S33='Pomocný_bude skryt'!$L$37,$R33*87,"B2")))))))</f>
        <v/>
      </c>
      <c r="U33" s="109"/>
    </row>
    <row r="34" spans="2:21" ht="13" x14ac:dyDescent="0.25">
      <c r="B34" s="100">
        <f t="shared" si="0"/>
        <v>27</v>
      </c>
      <c r="C34" s="133"/>
      <c r="D34" s="133"/>
      <c r="E34" s="97"/>
      <c r="F34" s="115"/>
      <c r="G34" s="115"/>
      <c r="H34" s="115"/>
      <c r="I34" s="110"/>
      <c r="J34" s="110"/>
      <c r="K34" s="110"/>
      <c r="L34" s="106"/>
      <c r="M34" s="101"/>
      <c r="N34" s="99"/>
      <c r="O34" s="99"/>
      <c r="P34" s="103"/>
      <c r="Q34" s="104"/>
      <c r="R34" s="102"/>
      <c r="S34" s="100" t="str">
        <f>IF((Q34=""),"",(_xlfn.XLOOKUP('Detailní podpory OPZ+'!Q34,'Pomocný_bude skryt'!$O$12:$O$77,'Pomocný_bude skryt'!$L$12:$L$77,"",0,1)))</f>
        <v/>
      </c>
      <c r="T34" s="128" t="str">
        <f>IF($S34="","",(IF($S34='Pomocný_bude skryt'!$L$15,$R34,IF($S34='Pomocný_bude skryt'!$L$46,$R34*15,IF($S34='Pomocný_bude skryt'!$L$43,$R34*(52/0.1),IF($S34='Pomocný_bude skryt'!$L$42,$R34*174,IF($S34='Pomocný_bude skryt'!$L$37,$R34*87,"B2")))))))</f>
        <v/>
      </c>
      <c r="U34" s="109"/>
    </row>
    <row r="35" spans="2:21" ht="13" x14ac:dyDescent="0.25">
      <c r="B35" s="100">
        <f t="shared" si="0"/>
        <v>28</v>
      </c>
      <c r="C35" s="133"/>
      <c r="D35" s="133"/>
      <c r="E35" s="97"/>
      <c r="F35" s="115"/>
      <c r="G35" s="115"/>
      <c r="H35" s="115"/>
      <c r="I35" s="110"/>
      <c r="J35" s="110"/>
      <c r="K35" s="110"/>
      <c r="L35" s="106"/>
      <c r="M35" s="101"/>
      <c r="N35" s="99"/>
      <c r="O35" s="99"/>
      <c r="P35" s="103"/>
      <c r="Q35" s="104"/>
      <c r="R35" s="102"/>
      <c r="S35" s="100" t="str">
        <f>IF((Q35=""),"",(_xlfn.XLOOKUP('Detailní podpory OPZ+'!Q35,'Pomocný_bude skryt'!$O$12:$O$77,'Pomocný_bude skryt'!$L$12:$L$77,"",0,1)))</f>
        <v/>
      </c>
      <c r="T35" s="128" t="str">
        <f>IF($S35="","",(IF($S35='Pomocný_bude skryt'!$L$15,$R35,IF($S35='Pomocný_bude skryt'!$L$46,$R35*15,IF($S35='Pomocný_bude skryt'!$L$43,$R35*(52/0.1),IF($S35='Pomocný_bude skryt'!$L$42,$R35*174,IF($S35='Pomocný_bude skryt'!$L$37,$R35*87,"B2")))))))</f>
        <v/>
      </c>
      <c r="U35" s="109"/>
    </row>
    <row r="36" spans="2:21" ht="13" x14ac:dyDescent="0.25">
      <c r="B36" s="100">
        <f t="shared" si="0"/>
        <v>29</v>
      </c>
      <c r="C36" s="133"/>
      <c r="D36" s="133"/>
      <c r="E36" s="97"/>
      <c r="F36" s="115"/>
      <c r="G36" s="115"/>
      <c r="H36" s="115"/>
      <c r="I36" s="110"/>
      <c r="J36" s="110"/>
      <c r="K36" s="110"/>
      <c r="L36" s="106"/>
      <c r="M36" s="101"/>
      <c r="N36" s="99"/>
      <c r="O36" s="99"/>
      <c r="P36" s="103"/>
      <c r="Q36" s="104"/>
      <c r="R36" s="102"/>
      <c r="S36" s="100" t="str">
        <f>IF((Q36=""),"",(_xlfn.XLOOKUP('Detailní podpory OPZ+'!Q36,'Pomocný_bude skryt'!$O$12:$O$77,'Pomocný_bude skryt'!$L$12:$L$77,"",0,1)))</f>
        <v/>
      </c>
      <c r="T36" s="128" t="str">
        <f>IF($S36="","",(IF($S36='Pomocný_bude skryt'!$L$15,$R36,IF($S36='Pomocný_bude skryt'!$L$46,$R36*15,IF($S36='Pomocný_bude skryt'!$L$43,$R36*(52/0.1),IF($S36='Pomocný_bude skryt'!$L$42,$R36*174,IF($S36='Pomocný_bude skryt'!$L$37,$R36*87,"B2")))))))</f>
        <v/>
      </c>
      <c r="U36" s="109"/>
    </row>
    <row r="37" spans="2:21" ht="13" x14ac:dyDescent="0.25">
      <c r="B37" s="100">
        <f t="shared" si="0"/>
        <v>30</v>
      </c>
      <c r="C37" s="133"/>
      <c r="D37" s="133"/>
      <c r="E37" s="97"/>
      <c r="F37" s="115"/>
      <c r="G37" s="115"/>
      <c r="H37" s="115"/>
      <c r="I37" s="110"/>
      <c r="J37" s="110"/>
      <c r="K37" s="110"/>
      <c r="L37" s="106"/>
      <c r="M37" s="101"/>
      <c r="N37" s="99"/>
      <c r="O37" s="99"/>
      <c r="P37" s="103"/>
      <c r="Q37" s="104"/>
      <c r="R37" s="102"/>
      <c r="S37" s="100" t="str">
        <f>IF((Q37=""),"",(_xlfn.XLOOKUP('Detailní podpory OPZ+'!Q37,'Pomocný_bude skryt'!$O$12:$O$77,'Pomocný_bude skryt'!$L$12:$L$77,"",0,1)))</f>
        <v/>
      </c>
      <c r="T37" s="128" t="str">
        <f>IF($S37="","",(IF($S37='Pomocný_bude skryt'!$L$15,$R37,IF($S37='Pomocný_bude skryt'!$L$46,$R37*15,IF($S37='Pomocný_bude skryt'!$L$43,$R37*(52/0.1),IF($S37='Pomocný_bude skryt'!$L$42,$R37*174,IF($S37='Pomocný_bude skryt'!$L$37,$R37*87,"B2")))))))</f>
        <v/>
      </c>
      <c r="U37" s="109"/>
    </row>
    <row r="38" spans="2:21" x14ac:dyDescent="0.35">
      <c r="B38" s="90" t="s">
        <v>278</v>
      </c>
      <c r="C38" s="134"/>
      <c r="D38" s="134"/>
      <c r="E38" s="131"/>
      <c r="M38" s="77"/>
      <c r="N38" s="77"/>
      <c r="O38" s="77"/>
      <c r="P38" s="78"/>
      <c r="Q38" s="84"/>
      <c r="R38" s="63"/>
      <c r="S38" s="79"/>
      <c r="T38" s="77"/>
    </row>
  </sheetData>
  <sheetProtection formatCells="0" formatColumns="0" formatRows="0" insertRows="0" deleteRows="0"/>
  <autoFilter ref="A7:W7" xr:uid="{E2005881-8EF5-4087-B0B1-50CA929B7D62}"/>
  <mergeCells count="10">
    <mergeCell ref="P2:R4"/>
    <mergeCell ref="B4:N4"/>
    <mergeCell ref="U6:U7"/>
    <mergeCell ref="T6:T7"/>
    <mergeCell ref="B6:B7"/>
    <mergeCell ref="C6:C7"/>
    <mergeCell ref="D6:D7"/>
    <mergeCell ref="E6:E7"/>
    <mergeCell ref="M6:S6"/>
    <mergeCell ref="F6:L6"/>
  </mergeCells>
  <phoneticPr fontId="18" type="noConversion"/>
  <conditionalFormatting sqref="R8:R998">
    <cfRule type="notContainsBlanks" dxfId="71" priority="7">
      <formula>LEN(TRIM(R8))&gt;0</formula>
    </cfRule>
  </conditionalFormatting>
  <conditionalFormatting sqref="U8:U37">
    <cfRule type="notContainsBlanks" priority="2" stopIfTrue="1">
      <formula>LEN(TRIM(U8))&gt;0</formula>
    </cfRule>
    <cfRule type="expression" dxfId="70" priority="3">
      <formula>IF(SEARCH("Jiné",$Q8),TRUE,FALSE)</formula>
    </cfRule>
  </conditionalFormatting>
  <dataValidations count="7">
    <dataValidation type="list" allowBlank="1" showInputMessage="1" showErrorMessage="1" sqref="R38 Q8:Q38" xr:uid="{6BAD9887-791A-4EF1-A94E-9CA8A6660CCC}">
      <formula1>INDIRECT(P8)</formula1>
    </dataValidation>
    <dataValidation type="date" operator="greaterThan" allowBlank="1" showInputMessage="1" showErrorMessage="1" promptTitle="Formát D.M.RRRR" prompt="Vložte datum v požadovaném formátu" sqref="E14:E37 E9:E12" xr:uid="{93E84D5D-0071-4A0D-B823-C84827569B66}">
      <formula1>1</formula1>
    </dataValidation>
    <dataValidation type="date" operator="greaterThan" allowBlank="1" showInputMessage="1" showErrorMessage="1" promptTitle="Formát DD.MM.RRRR" prompt="Vložte datum v požadovaném formátu" sqref="E13 E8" xr:uid="{964343CE-6B0D-4A1D-A2E3-6E36775F9619}">
      <formula1>1</formula1>
    </dataValidation>
    <dataValidation type="list" allowBlank="1" showInputMessage="1" showErrorMessage="1" sqref="P8:P38" xr:uid="{64999E61-142E-41FE-AF9A-0AAB513E8835}">
      <formula1>IF(Q8="",Typ_podpory,"Zvolte")</formula1>
    </dataValidation>
    <dataValidation type="date" allowBlank="1" showInputMessage="1" showErrorMessage="1" promptTitle="Formát D.M.RRRR" prompt="Datum musí spadat do období realizace projektu" sqref="N8:O37" xr:uid="{88E33EFA-C57F-4492-9A47-553EC795949A}">
      <formula1>44562</formula1>
      <formula2>47464</formula2>
    </dataValidation>
    <dataValidation type="textLength" allowBlank="1" showInputMessage="1" showErrorMessage="1" errorTitle="Zadejte 5 nebo 6 znaků" sqref="L8:L37" xr:uid="{3357C7CF-FA2D-4A1B-BFC4-1A4D1213AF31}">
      <formula1>5</formula1>
      <formula2>6</formula2>
    </dataValidation>
    <dataValidation type="decimal" operator="greaterThan" allowBlank="1" showInputMessage="1" showErrorMessage="1" promptTitle="Uveďte počet jednotek" prompt="Dle zvolené specifikace uveďte hodnotu zaokrouhlednou na JEDNO DESETINNÉ MÍSTO:_x000a_- počet hodin_x000a_- počet měsíců_x000a_- velikost navýšení úvazku, které trvalo minimálně 3 měsíce, zaokrouhlenou na JEDNO DESETINNÉ MÍSTO. Při navýšení z 0,5 na 0,8 uveďte 0,3._x000a_ " sqref="R8:R37" xr:uid="{032E03D3-9607-4399-A6FC-4469C7CCD9DD}">
      <formula1>0</formula1>
    </dataValidation>
  </dataValidations>
  <pageMargins left="0.7" right="0.7" top="0.78740157499999996" bottom="0.78740157499999996"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stopIfTrue="1" id="{D80F27C7-EB17-43C9-A139-FD206E9A767B}">
            <xm:f>IF($S8='Pomocný_bude skryt'!$L$43,(IF(($R8)&gt;1,TRUE,FALSE)),FALSE)</xm:f>
            <x14:dxf>
              <fill>
                <patternFill>
                  <bgColor theme="5" tint="0.59996337778862885"/>
                </patternFill>
              </fill>
            </x14:dxf>
          </x14:cfRule>
          <xm:sqref>R8:R37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1B34D51-30DC-4EF1-B12D-C65869D45BC2}">
          <x14:formula1>
            <xm:f>'Pomocný_bude skryt'!$F$3:$F$4</xm:f>
          </x14:formula1>
          <xm:sqref>M8:M37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E913E-85E8-4FF2-9988-99C418793C9B}">
  <dimension ref="A1:X38"/>
  <sheetViews>
    <sheetView showGridLines="0" zoomScaleNormal="100" workbookViewId="0">
      <pane ySplit="7" topLeftCell="A8" activePane="bottomLeft" state="frozen"/>
      <selection sqref="A1:XFD1048576"/>
      <selection pane="bottomLeft" activeCell="Q9" sqref="Q9"/>
    </sheetView>
  </sheetViews>
  <sheetFormatPr defaultColWidth="0" defaultRowHeight="14.5" zeroHeight="1" x14ac:dyDescent="0.35"/>
  <cols>
    <col min="1" max="1" width="1.26953125" style="37" customWidth="1"/>
    <col min="2" max="2" width="5.54296875" style="38" customWidth="1"/>
    <col min="3" max="3" width="10.1796875" style="83" customWidth="1"/>
    <col min="4" max="4" width="17.81640625" style="83" customWidth="1"/>
    <col min="5" max="5" width="12.26953125" style="1" customWidth="1"/>
    <col min="6" max="6" width="11.81640625" style="68" customWidth="1"/>
    <col min="7" max="7" width="12.7265625" style="119" customWidth="1"/>
    <col min="8" max="8" width="18.1796875" style="119" customWidth="1"/>
    <col min="9" max="9" width="8.7265625" style="67" customWidth="1"/>
    <col min="10" max="10" width="10.26953125" style="67" customWidth="1"/>
    <col min="11" max="11" width="7.26953125" style="67" customWidth="1"/>
    <col min="12" max="12" width="8.7265625" style="67" customWidth="1"/>
    <col min="13" max="15" width="12.26953125" style="37" customWidth="1"/>
    <col min="16" max="16" width="17.453125" style="37" customWidth="1"/>
    <col min="17" max="17" width="19.7265625" style="37" customWidth="1"/>
    <col min="18" max="18" width="50.81640625" style="87" customWidth="1"/>
    <col min="19" max="19" width="11.81640625" style="38" customWidth="1"/>
    <col min="20" max="20" width="18.7265625" style="42" customWidth="1"/>
    <col min="21" max="21" width="18.26953125" style="37" customWidth="1"/>
    <col min="22" max="22" width="2.26953125" style="37" customWidth="1"/>
    <col min="23" max="24" width="0" style="37" hidden="1" customWidth="1"/>
    <col min="25" max="16384" width="8.7265625" style="37" hidden="1"/>
  </cols>
  <sheetData>
    <row r="1" spans="2:21" ht="7.9" customHeight="1" x14ac:dyDescent="0.35">
      <c r="F1" s="72"/>
      <c r="G1" s="118"/>
      <c r="H1" s="118"/>
      <c r="I1" s="71"/>
      <c r="J1" s="71"/>
      <c r="K1" s="71"/>
      <c r="L1" s="71"/>
    </row>
    <row r="2" spans="2:21" ht="19.149999999999999" customHeight="1" x14ac:dyDescent="0.35">
      <c r="B2" s="64" t="s">
        <v>333</v>
      </c>
      <c r="F2" s="72"/>
      <c r="G2" s="118"/>
      <c r="H2" s="118"/>
      <c r="I2" s="71"/>
      <c r="J2" s="71"/>
      <c r="K2" s="71"/>
      <c r="L2" s="71"/>
      <c r="Q2" s="196" t="s">
        <v>334</v>
      </c>
      <c r="R2" s="197"/>
      <c r="S2" s="198"/>
    </row>
    <row r="3" spans="2:21" ht="7.15" customHeight="1" x14ac:dyDescent="0.35">
      <c r="B3" s="57"/>
      <c r="C3" s="132"/>
      <c r="D3" s="132"/>
      <c r="E3" s="58"/>
      <c r="F3" s="72"/>
      <c r="G3" s="118"/>
      <c r="H3" s="118"/>
      <c r="I3" s="71"/>
      <c r="J3" s="71"/>
      <c r="K3" s="71"/>
      <c r="L3" s="71"/>
      <c r="Q3" s="199"/>
      <c r="R3" s="200"/>
      <c r="S3" s="201"/>
      <c r="T3" s="85"/>
    </row>
    <row r="4" spans="2:21" ht="118" customHeight="1" x14ac:dyDescent="0.25">
      <c r="B4" s="205" t="s">
        <v>467</v>
      </c>
      <c r="C4" s="206"/>
      <c r="D4" s="206"/>
      <c r="E4" s="206"/>
      <c r="F4" s="206"/>
      <c r="G4" s="206"/>
      <c r="H4" s="206"/>
      <c r="I4" s="206"/>
      <c r="J4" s="206"/>
      <c r="K4" s="206"/>
      <c r="L4" s="207"/>
      <c r="M4" s="40"/>
      <c r="N4" s="40"/>
      <c r="O4" s="40"/>
      <c r="P4" s="95"/>
      <c r="Q4" s="202"/>
      <c r="R4" s="203"/>
      <c r="S4" s="204"/>
      <c r="T4" s="86"/>
    </row>
    <row r="5" spans="2:21" ht="10.5" customHeight="1" x14ac:dyDescent="0.35">
      <c r="C5" s="132"/>
      <c r="D5" s="132"/>
      <c r="E5" s="58"/>
      <c r="F5" s="72"/>
      <c r="G5" s="118"/>
      <c r="H5" s="118"/>
      <c r="I5" s="71"/>
      <c r="J5" s="71"/>
      <c r="K5" s="71"/>
      <c r="L5" s="71"/>
      <c r="Q5" s="139"/>
      <c r="R5" s="139"/>
      <c r="S5" s="139"/>
      <c r="T5" s="139"/>
    </row>
    <row r="6" spans="2:21" ht="14.65" customHeight="1" x14ac:dyDescent="0.25">
      <c r="B6" s="221" t="s">
        <v>124</v>
      </c>
      <c r="C6" s="221" t="s">
        <v>120</v>
      </c>
      <c r="D6" s="221" t="s">
        <v>121</v>
      </c>
      <c r="E6" s="221" t="s">
        <v>272</v>
      </c>
      <c r="F6" s="213" t="s">
        <v>241</v>
      </c>
      <c r="G6" s="214"/>
      <c r="H6" s="214"/>
      <c r="I6" s="214"/>
      <c r="J6" s="214"/>
      <c r="K6" s="214"/>
      <c r="L6" s="215"/>
      <c r="M6" s="213" t="s">
        <v>228</v>
      </c>
      <c r="N6" s="214"/>
      <c r="O6" s="214"/>
      <c r="P6" s="214"/>
      <c r="Q6" s="214"/>
      <c r="R6" s="214"/>
      <c r="S6" s="214"/>
      <c r="T6" s="215"/>
      <c r="U6" s="219" t="s">
        <v>466</v>
      </c>
    </row>
    <row r="7" spans="2:21" s="42" customFormat="1" ht="51.4" customHeight="1" x14ac:dyDescent="0.35">
      <c r="B7" s="222"/>
      <c r="C7" s="222"/>
      <c r="D7" s="222"/>
      <c r="E7" s="222"/>
      <c r="F7" s="75" t="s">
        <v>232</v>
      </c>
      <c r="G7" s="75" t="s">
        <v>233</v>
      </c>
      <c r="H7" s="75" t="s">
        <v>234</v>
      </c>
      <c r="I7" s="75" t="s">
        <v>235</v>
      </c>
      <c r="J7" s="75" t="s">
        <v>236</v>
      </c>
      <c r="K7" s="75" t="s">
        <v>237</v>
      </c>
      <c r="L7" s="154" t="s">
        <v>238</v>
      </c>
      <c r="M7" s="96" t="s">
        <v>450</v>
      </c>
      <c r="N7" s="96" t="s">
        <v>270</v>
      </c>
      <c r="O7" s="96" t="s">
        <v>271</v>
      </c>
      <c r="P7" s="94" t="s">
        <v>332</v>
      </c>
      <c r="Q7" s="129" t="s">
        <v>254</v>
      </c>
      <c r="R7" s="129" t="s">
        <v>255</v>
      </c>
      <c r="S7" s="129" t="s">
        <v>242</v>
      </c>
      <c r="T7" s="129" t="s">
        <v>243</v>
      </c>
      <c r="U7" s="220"/>
    </row>
    <row r="8" spans="2:21" ht="13" x14ac:dyDescent="0.25">
      <c r="B8" s="100">
        <f t="shared" ref="B8:B37" si="0">ROW()-7</f>
        <v>1</v>
      </c>
      <c r="C8" s="158"/>
      <c r="D8" s="158"/>
      <c r="E8" s="107"/>
      <c r="F8" s="153"/>
      <c r="G8" s="153"/>
      <c r="H8" s="153"/>
      <c r="I8" s="110"/>
      <c r="J8" s="110"/>
      <c r="K8" s="110"/>
      <c r="L8" s="106"/>
      <c r="M8" s="98"/>
      <c r="N8" s="99"/>
      <c r="O8" s="99"/>
      <c r="P8" s="160" t="str">
        <f>IF($T8="","",(IF($T8='Pomocný_bude skryt'!$L$15,$S8,IF($T8='Pomocný_bude skryt'!$L$46,$S8*15,IF($T8='Pomocný_bude skryt'!$L$43,$S8*(52/0.1),IF($T8='Pomocný_bude skryt'!$L$42,$S8*174,IF($T8='Pomocný_bude skryt'!$L$37,$S8*87,"B2")))))))</f>
        <v/>
      </c>
      <c r="Q8" s="103"/>
      <c r="R8" s="104"/>
      <c r="S8" s="130"/>
      <c r="T8" s="159" t="str">
        <f>IF((R8=""),"",(_xlfn.XLOOKUP('Zjednodušený záznam podpor'!R8,'Pomocný_bude skryt'!$O$12:$O$77,'Pomocný_bude skryt'!$L$12:$L$77,"",0,1)))</f>
        <v/>
      </c>
      <c r="U8" s="109"/>
    </row>
    <row r="9" spans="2:21" ht="13" x14ac:dyDescent="0.25">
      <c r="B9" s="100">
        <f t="shared" si="0"/>
        <v>2</v>
      </c>
      <c r="C9" s="115"/>
      <c r="D9" s="115"/>
      <c r="E9" s="107"/>
      <c r="F9" s="153"/>
      <c r="G9" s="153"/>
      <c r="H9" s="153"/>
      <c r="I9" s="110"/>
      <c r="J9" s="110"/>
      <c r="K9" s="110"/>
      <c r="L9" s="106"/>
      <c r="M9" s="98"/>
      <c r="N9" s="99"/>
      <c r="O9" s="99"/>
      <c r="P9" s="160" t="str">
        <f>IF($T9="","",(IF($T9='Pomocný_bude skryt'!$L$15,$S9,IF($T9='Pomocný_bude skryt'!$L$46,$S9*15,IF($T9='Pomocný_bude skryt'!$L$43,$S9*(52/0.1),IF($T9='Pomocný_bude skryt'!$L$42,$S9*174,IF($T9='Pomocný_bude skryt'!$L$37,$S9*87,"B2")))))))</f>
        <v/>
      </c>
      <c r="Q9" s="103"/>
      <c r="R9" s="104"/>
      <c r="S9" s="130"/>
      <c r="T9" s="159" t="str">
        <f>IF((R9=""),"",(_xlfn.XLOOKUP('Zjednodušený záznam podpor'!R9,'Pomocný_bude skryt'!$O$12:$O$77,'Pomocný_bude skryt'!$L$12:$L$77,"",0,1)))</f>
        <v/>
      </c>
      <c r="U9" s="109"/>
    </row>
    <row r="10" spans="2:21" ht="13" x14ac:dyDescent="0.25">
      <c r="B10" s="100">
        <f t="shared" si="0"/>
        <v>3</v>
      </c>
      <c r="C10" s="133"/>
      <c r="D10" s="133"/>
      <c r="E10" s="97"/>
      <c r="F10" s="153"/>
      <c r="G10" s="153"/>
      <c r="H10" s="153"/>
      <c r="I10" s="110"/>
      <c r="J10" s="110"/>
      <c r="K10" s="110"/>
      <c r="L10" s="106"/>
      <c r="M10" s="98"/>
      <c r="N10" s="99"/>
      <c r="O10" s="99"/>
      <c r="P10" s="160" t="str">
        <f>IF($T10="","",(IF($T10='Pomocný_bude skryt'!$L$15,$S10,IF($T10='Pomocný_bude skryt'!$L$46,$S10*15,IF($T10='Pomocný_bude skryt'!$L$43,$S10*(52/0.1),IF($T10='Pomocný_bude skryt'!$L$42,$S10*174,IF($T10='Pomocný_bude skryt'!$L$37,$S10*87,"B2")))))))</f>
        <v/>
      </c>
      <c r="Q10" s="103"/>
      <c r="R10" s="104"/>
      <c r="S10" s="130"/>
      <c r="T10" s="159" t="str">
        <f>IF((R10=""),"",(_xlfn.XLOOKUP('Zjednodušený záznam podpor'!R10,'Pomocný_bude skryt'!$O$12:$O$77,'Pomocný_bude skryt'!$L$12:$L$77,"",0,1)))</f>
        <v/>
      </c>
      <c r="U10" s="109"/>
    </row>
    <row r="11" spans="2:21" ht="13" x14ac:dyDescent="0.25">
      <c r="B11" s="100">
        <f t="shared" si="0"/>
        <v>4</v>
      </c>
      <c r="C11" s="133"/>
      <c r="D11" s="133"/>
      <c r="E11" s="97"/>
      <c r="F11" s="153"/>
      <c r="G11" s="153"/>
      <c r="H11" s="153"/>
      <c r="I11" s="110"/>
      <c r="J11" s="110"/>
      <c r="K11" s="110"/>
      <c r="L11" s="106"/>
      <c r="M11" s="98"/>
      <c r="N11" s="99"/>
      <c r="O11" s="99"/>
      <c r="P11" s="160" t="str">
        <f>IF($T11="","",(IF($T11='Pomocný_bude skryt'!$L$15,$S11,IF($T11='Pomocný_bude skryt'!$L$46,$S11*15,IF($T11='Pomocný_bude skryt'!$L$43,$S11*(52/0.1),IF($T11='Pomocný_bude skryt'!$L$42,$S11*174,IF($T11='Pomocný_bude skryt'!$L$37,$S11*87,"B2")))))))</f>
        <v/>
      </c>
      <c r="Q11" s="103"/>
      <c r="R11" s="104"/>
      <c r="S11" s="130"/>
      <c r="T11" s="159" t="str">
        <f>IF((R11=""),"",(_xlfn.XLOOKUP('Zjednodušený záznam podpor'!R11,'Pomocný_bude skryt'!$O$12:$O$77,'Pomocný_bude skryt'!$L$12:$L$77,"",0,1)))</f>
        <v/>
      </c>
      <c r="U11" s="109"/>
    </row>
    <row r="12" spans="2:21" ht="13" x14ac:dyDescent="0.25">
      <c r="B12" s="100">
        <f t="shared" si="0"/>
        <v>5</v>
      </c>
      <c r="C12" s="133"/>
      <c r="D12" s="133"/>
      <c r="E12" s="97"/>
      <c r="F12" s="153"/>
      <c r="G12" s="153"/>
      <c r="H12" s="153"/>
      <c r="I12" s="110"/>
      <c r="J12" s="110"/>
      <c r="K12" s="110"/>
      <c r="L12" s="106"/>
      <c r="M12" s="98"/>
      <c r="N12" s="99"/>
      <c r="O12" s="99"/>
      <c r="P12" s="160" t="str">
        <f>IF($T12="","",(IF($T12='Pomocný_bude skryt'!$L$15,$S12,IF($T12='Pomocný_bude skryt'!$L$46,$S12*15,IF($T12='Pomocný_bude skryt'!$L$43,$S12*(52/0.1),IF($T12='Pomocný_bude skryt'!$L$42,$S12*174,IF($T12='Pomocný_bude skryt'!$L$37,$S12*87,"B2")))))))</f>
        <v/>
      </c>
      <c r="Q12" s="103"/>
      <c r="R12" s="104"/>
      <c r="S12" s="130"/>
      <c r="T12" s="159" t="str">
        <f>IF((R12=""),"",(_xlfn.XLOOKUP('Zjednodušený záznam podpor'!R12,'Pomocný_bude skryt'!$O$12:$O$77,'Pomocný_bude skryt'!$L$12:$L$77,"",0,1)))</f>
        <v/>
      </c>
      <c r="U12" s="109"/>
    </row>
    <row r="13" spans="2:21" ht="13" x14ac:dyDescent="0.25">
      <c r="B13" s="100">
        <f t="shared" si="0"/>
        <v>6</v>
      </c>
      <c r="C13" s="133"/>
      <c r="D13" s="133"/>
      <c r="E13" s="97"/>
      <c r="F13" s="153"/>
      <c r="G13" s="153"/>
      <c r="H13" s="153"/>
      <c r="I13" s="110"/>
      <c r="J13" s="110"/>
      <c r="K13" s="110"/>
      <c r="L13" s="106"/>
      <c r="M13" s="98"/>
      <c r="N13" s="99"/>
      <c r="O13" s="99"/>
      <c r="P13" s="160" t="str">
        <f>IF($T13="","",(IF($T13='Pomocný_bude skryt'!$L$15,$S13,IF($T13='Pomocný_bude skryt'!$L$46,$S13*15,IF($T13='Pomocný_bude skryt'!$L$43,$S13*(52/0.1),IF($T13='Pomocný_bude skryt'!$L$42,$S13*174,IF($T13='Pomocný_bude skryt'!$L$37,$S13*87,"B2")))))))</f>
        <v/>
      </c>
      <c r="Q13" s="103"/>
      <c r="R13" s="104"/>
      <c r="S13" s="130"/>
      <c r="T13" s="159" t="str">
        <f>IF((R13=""),"",(_xlfn.XLOOKUP('Zjednodušený záznam podpor'!R13,'Pomocný_bude skryt'!$O$12:$O$77,'Pomocný_bude skryt'!$L$12:$L$77,"",0,1)))</f>
        <v/>
      </c>
      <c r="U13" s="109"/>
    </row>
    <row r="14" spans="2:21" ht="13" x14ac:dyDescent="0.25">
      <c r="B14" s="100">
        <f t="shared" si="0"/>
        <v>7</v>
      </c>
      <c r="C14" s="133"/>
      <c r="D14" s="133"/>
      <c r="E14" s="97"/>
      <c r="F14" s="153"/>
      <c r="G14" s="153"/>
      <c r="H14" s="153"/>
      <c r="I14" s="110"/>
      <c r="J14" s="110"/>
      <c r="K14" s="110"/>
      <c r="L14" s="106"/>
      <c r="M14" s="98"/>
      <c r="N14" s="99"/>
      <c r="O14" s="99"/>
      <c r="P14" s="160" t="str">
        <f>IF($T14="","",(IF($T14='Pomocný_bude skryt'!$L$15,$S14,IF($T14='Pomocný_bude skryt'!$L$46,$S14*15,IF($T14='Pomocný_bude skryt'!$L$43,$S14*(52/0.1),IF($T14='Pomocný_bude skryt'!$L$42,$S14*174,IF($T14='Pomocný_bude skryt'!$L$37,$S14*87,"B2")))))))</f>
        <v/>
      </c>
      <c r="Q14" s="103"/>
      <c r="R14" s="104"/>
      <c r="S14" s="130"/>
      <c r="T14" s="159" t="str">
        <f>IF((R14=""),"",(_xlfn.XLOOKUP('Zjednodušený záznam podpor'!R14,'Pomocný_bude skryt'!$O$12:$O$77,'Pomocný_bude skryt'!$L$12:$L$77,"",0,1)))</f>
        <v/>
      </c>
      <c r="U14" s="109"/>
    </row>
    <row r="15" spans="2:21" ht="13" x14ac:dyDescent="0.25">
      <c r="B15" s="100">
        <f t="shared" si="0"/>
        <v>8</v>
      </c>
      <c r="C15" s="133"/>
      <c r="D15" s="133"/>
      <c r="E15" s="97"/>
      <c r="F15" s="153"/>
      <c r="G15" s="153"/>
      <c r="H15" s="153"/>
      <c r="I15" s="110"/>
      <c r="J15" s="110"/>
      <c r="K15" s="110"/>
      <c r="L15" s="106"/>
      <c r="M15" s="98"/>
      <c r="N15" s="99"/>
      <c r="O15" s="99"/>
      <c r="P15" s="160" t="str">
        <f>IF($T15="","",(IF($T15='Pomocný_bude skryt'!$L$15,$S15,IF($T15='Pomocný_bude skryt'!$L$46,$S15*15,IF($T15='Pomocný_bude skryt'!$L$43,$S15*(52/0.1),IF($T15='Pomocný_bude skryt'!$L$42,$S15*174,IF($T15='Pomocný_bude skryt'!$L$37,$S15*87,"B2")))))))</f>
        <v/>
      </c>
      <c r="Q15" s="103"/>
      <c r="R15" s="104"/>
      <c r="S15" s="130"/>
      <c r="T15" s="159" t="str">
        <f>IF((R15=""),"",(_xlfn.XLOOKUP('Zjednodušený záznam podpor'!R15,'Pomocný_bude skryt'!$O$12:$O$77,'Pomocný_bude skryt'!$L$12:$L$77,"",0,1)))</f>
        <v/>
      </c>
      <c r="U15" s="109"/>
    </row>
    <row r="16" spans="2:21" ht="13" x14ac:dyDescent="0.25">
      <c r="B16" s="100">
        <f t="shared" si="0"/>
        <v>9</v>
      </c>
      <c r="C16" s="133"/>
      <c r="D16" s="133"/>
      <c r="E16" s="97"/>
      <c r="F16" s="153"/>
      <c r="G16" s="153"/>
      <c r="H16" s="153"/>
      <c r="I16" s="110"/>
      <c r="J16" s="110"/>
      <c r="K16" s="110"/>
      <c r="L16" s="106"/>
      <c r="M16" s="98"/>
      <c r="N16" s="99"/>
      <c r="O16" s="99"/>
      <c r="P16" s="160" t="str">
        <f>IF($T16="","",(IF($T16='Pomocný_bude skryt'!$L$15,$S16,IF($T16='Pomocný_bude skryt'!$L$46,$S16*15,IF($T16='Pomocný_bude skryt'!$L$43,$S16*(52/0.1),IF($T16='Pomocný_bude skryt'!$L$42,$S16*174,IF($T16='Pomocný_bude skryt'!$L$37,$S16*87,"B2")))))))</f>
        <v/>
      </c>
      <c r="Q16" s="103"/>
      <c r="R16" s="104"/>
      <c r="S16" s="130"/>
      <c r="T16" s="159" t="str">
        <f>IF((R16=""),"",(_xlfn.XLOOKUP('Zjednodušený záznam podpor'!R16,'Pomocný_bude skryt'!$O$12:$O$77,'Pomocný_bude skryt'!$L$12:$L$77,"",0,1)))</f>
        <v/>
      </c>
      <c r="U16" s="109"/>
    </row>
    <row r="17" spans="2:21" ht="13" x14ac:dyDescent="0.25">
      <c r="B17" s="100">
        <f t="shared" si="0"/>
        <v>10</v>
      </c>
      <c r="C17" s="133"/>
      <c r="D17" s="133"/>
      <c r="E17" s="97"/>
      <c r="F17" s="153"/>
      <c r="G17" s="153"/>
      <c r="H17" s="153"/>
      <c r="I17" s="110"/>
      <c r="J17" s="110"/>
      <c r="K17" s="110"/>
      <c r="L17" s="106"/>
      <c r="M17" s="101"/>
      <c r="N17" s="99"/>
      <c r="O17" s="99"/>
      <c r="P17" s="160" t="str">
        <f>IF($T17="","",(IF($T17='Pomocný_bude skryt'!$L$15,$S17,IF($T17='Pomocný_bude skryt'!$L$46,$S17*15,IF($T17='Pomocný_bude skryt'!$L$43,$S17*(52/0.1),IF($T17='Pomocný_bude skryt'!$L$42,$S17*174,IF($T17='Pomocný_bude skryt'!$L$37,$S17*87,"B2")))))))</f>
        <v/>
      </c>
      <c r="Q17" s="103"/>
      <c r="R17" s="104"/>
      <c r="S17" s="130"/>
      <c r="T17" s="159" t="str">
        <f>IF((R17=""),"",(_xlfn.XLOOKUP('Zjednodušený záznam podpor'!R17,'Pomocný_bude skryt'!$O$12:$O$77,'Pomocný_bude skryt'!$L$12:$L$77,"",0,1)))</f>
        <v/>
      </c>
      <c r="U17" s="109"/>
    </row>
    <row r="18" spans="2:21" ht="13" x14ac:dyDescent="0.25">
      <c r="B18" s="100">
        <f t="shared" si="0"/>
        <v>11</v>
      </c>
      <c r="C18" s="133"/>
      <c r="D18" s="133"/>
      <c r="E18" s="97"/>
      <c r="F18" s="153"/>
      <c r="G18" s="153"/>
      <c r="H18" s="153"/>
      <c r="I18" s="110"/>
      <c r="J18" s="110"/>
      <c r="K18" s="110"/>
      <c r="L18" s="106"/>
      <c r="M18" s="101"/>
      <c r="N18" s="99"/>
      <c r="O18" s="99"/>
      <c r="P18" s="160" t="str">
        <f>IF($T18="","",(IF($T18='Pomocný_bude skryt'!$L$15,$S18,IF($T18='Pomocný_bude skryt'!$L$46,$S18*15,IF($T18='Pomocný_bude skryt'!$L$43,$S18*(52/0.1),IF($T18='Pomocný_bude skryt'!$L$42,$S18*174,IF($T18='Pomocný_bude skryt'!$L$37,$S18*87,"B2")))))))</f>
        <v/>
      </c>
      <c r="Q18" s="103"/>
      <c r="R18" s="104"/>
      <c r="S18" s="130"/>
      <c r="T18" s="159" t="str">
        <f>IF((R18=""),"",(_xlfn.XLOOKUP('Zjednodušený záznam podpor'!R18,'Pomocný_bude skryt'!$O$12:$O$77,'Pomocný_bude skryt'!$L$12:$L$77,"",0,1)))</f>
        <v/>
      </c>
      <c r="U18" s="109"/>
    </row>
    <row r="19" spans="2:21" ht="13" x14ac:dyDescent="0.25">
      <c r="B19" s="100">
        <f t="shared" si="0"/>
        <v>12</v>
      </c>
      <c r="C19" s="133"/>
      <c r="D19" s="133"/>
      <c r="E19" s="97"/>
      <c r="F19" s="153"/>
      <c r="G19" s="153"/>
      <c r="H19" s="153"/>
      <c r="I19" s="110"/>
      <c r="J19" s="110"/>
      <c r="K19" s="110"/>
      <c r="L19" s="106"/>
      <c r="M19" s="101"/>
      <c r="N19" s="99"/>
      <c r="O19" s="99"/>
      <c r="P19" s="160" t="str">
        <f>IF($T19="","",(IF($T19='Pomocný_bude skryt'!$L$15,$S19,IF($T19='Pomocný_bude skryt'!$L$46,$S19*15,IF($T19='Pomocný_bude skryt'!$L$43,$S19*(52/0.1),IF($T19='Pomocný_bude skryt'!$L$42,$S19*174,IF($T19='Pomocný_bude skryt'!$L$37,$S19*87,"B2")))))))</f>
        <v/>
      </c>
      <c r="Q19" s="103"/>
      <c r="R19" s="104"/>
      <c r="S19" s="130"/>
      <c r="T19" s="159" t="str">
        <f>IF((R19=""),"",(_xlfn.XLOOKUP('Zjednodušený záznam podpor'!R19,'Pomocný_bude skryt'!$O$12:$O$77,'Pomocný_bude skryt'!$L$12:$L$77,"",0,1)))</f>
        <v/>
      </c>
      <c r="U19" s="109"/>
    </row>
    <row r="20" spans="2:21" ht="13" x14ac:dyDescent="0.25">
      <c r="B20" s="100">
        <f t="shared" si="0"/>
        <v>13</v>
      </c>
      <c r="C20" s="133"/>
      <c r="D20" s="133"/>
      <c r="E20" s="97"/>
      <c r="F20" s="153"/>
      <c r="G20" s="153"/>
      <c r="H20" s="153"/>
      <c r="I20" s="110"/>
      <c r="J20" s="110"/>
      <c r="K20" s="110"/>
      <c r="L20" s="106"/>
      <c r="M20" s="101"/>
      <c r="N20" s="99"/>
      <c r="O20" s="99"/>
      <c r="P20" s="160" t="str">
        <f>IF($T20="","",(IF($T20='Pomocný_bude skryt'!$L$15,$S20,IF($T20='Pomocný_bude skryt'!$L$46,$S20*15,IF($T20='Pomocný_bude skryt'!$L$43,$S20*(52/0.1),IF($T20='Pomocný_bude skryt'!$L$42,$S20*174,IF($T20='Pomocný_bude skryt'!$L$37,$S20*87,"B2")))))))</f>
        <v/>
      </c>
      <c r="Q20" s="103"/>
      <c r="R20" s="104"/>
      <c r="S20" s="130"/>
      <c r="T20" s="159" t="str">
        <f>IF((R20=""),"",(_xlfn.XLOOKUP('Zjednodušený záznam podpor'!R20,'Pomocný_bude skryt'!$O$12:$O$77,'Pomocný_bude skryt'!$L$12:$L$77,"",0,1)))</f>
        <v/>
      </c>
      <c r="U20" s="109"/>
    </row>
    <row r="21" spans="2:21" ht="13" x14ac:dyDescent="0.25">
      <c r="B21" s="100">
        <f t="shared" si="0"/>
        <v>14</v>
      </c>
      <c r="C21" s="133"/>
      <c r="D21" s="133"/>
      <c r="E21" s="97"/>
      <c r="F21" s="153"/>
      <c r="G21" s="153"/>
      <c r="H21" s="153"/>
      <c r="I21" s="110"/>
      <c r="J21" s="110"/>
      <c r="K21" s="110"/>
      <c r="L21" s="106"/>
      <c r="M21" s="101"/>
      <c r="N21" s="99"/>
      <c r="O21" s="99"/>
      <c r="P21" s="160" t="str">
        <f>IF($T21="","",(IF($T21='Pomocný_bude skryt'!$L$15,$S21,IF($T21='Pomocný_bude skryt'!$L$46,$S21*15,IF($T21='Pomocný_bude skryt'!$L$43,$S21*(52/0.1),IF($T21='Pomocný_bude skryt'!$L$42,$S21*174,IF($T21='Pomocný_bude skryt'!$L$37,$S21*87,"B2")))))))</f>
        <v/>
      </c>
      <c r="Q21" s="103"/>
      <c r="R21" s="104"/>
      <c r="S21" s="130"/>
      <c r="T21" s="159" t="str">
        <f>IF((R21=""),"",(_xlfn.XLOOKUP('Zjednodušený záznam podpor'!R21,'Pomocný_bude skryt'!$O$12:$O$77,'Pomocný_bude skryt'!$L$12:$L$77,"",0,1)))</f>
        <v/>
      </c>
      <c r="U21" s="109"/>
    </row>
    <row r="22" spans="2:21" ht="13" x14ac:dyDescent="0.25">
      <c r="B22" s="100">
        <f t="shared" si="0"/>
        <v>15</v>
      </c>
      <c r="C22" s="133"/>
      <c r="D22" s="133"/>
      <c r="E22" s="97"/>
      <c r="F22" s="153"/>
      <c r="G22" s="153"/>
      <c r="H22" s="153"/>
      <c r="I22" s="110"/>
      <c r="J22" s="110"/>
      <c r="K22" s="110"/>
      <c r="L22" s="106"/>
      <c r="M22" s="101"/>
      <c r="N22" s="99"/>
      <c r="O22" s="99"/>
      <c r="P22" s="160" t="str">
        <f>IF($T22="","",(IF($T22='Pomocný_bude skryt'!$L$15,$S22,IF($T22='Pomocný_bude skryt'!$L$46,$S22*15,IF($T22='Pomocný_bude skryt'!$L$43,$S22*(52/0.1),IF($T22='Pomocný_bude skryt'!$L$42,$S22*174,IF($T22='Pomocný_bude skryt'!$L$37,$S22*87,"B2")))))))</f>
        <v/>
      </c>
      <c r="Q22" s="103"/>
      <c r="R22" s="104"/>
      <c r="S22" s="130"/>
      <c r="T22" s="159" t="str">
        <f>IF((R22=""),"",(_xlfn.XLOOKUP('Zjednodušený záznam podpor'!R22,'Pomocný_bude skryt'!$O$12:$O$77,'Pomocný_bude skryt'!$L$12:$L$77,"",0,1)))</f>
        <v/>
      </c>
      <c r="U22" s="109"/>
    </row>
    <row r="23" spans="2:21" ht="13" x14ac:dyDescent="0.25">
      <c r="B23" s="100">
        <f t="shared" si="0"/>
        <v>16</v>
      </c>
      <c r="C23" s="133"/>
      <c r="D23" s="133"/>
      <c r="E23" s="97"/>
      <c r="F23" s="153"/>
      <c r="G23" s="153"/>
      <c r="H23" s="153"/>
      <c r="I23" s="110"/>
      <c r="J23" s="110"/>
      <c r="K23" s="110"/>
      <c r="L23" s="106"/>
      <c r="M23" s="101"/>
      <c r="N23" s="99"/>
      <c r="O23" s="99"/>
      <c r="P23" s="160" t="str">
        <f>IF($T23="","",(IF($T23='Pomocný_bude skryt'!$L$15,$S23,IF($T23='Pomocný_bude skryt'!$L$46,$S23*15,IF($T23='Pomocný_bude skryt'!$L$43,$S23*(52/0.1),IF($T23='Pomocný_bude skryt'!$L$42,$S23*174,IF($T23='Pomocný_bude skryt'!$L$37,$S23*87,"B2")))))))</f>
        <v/>
      </c>
      <c r="Q23" s="103"/>
      <c r="R23" s="104"/>
      <c r="S23" s="130"/>
      <c r="T23" s="159" t="str">
        <f>IF((R23=""),"",(_xlfn.XLOOKUP('Zjednodušený záznam podpor'!R23,'Pomocný_bude skryt'!$O$12:$O$77,'Pomocný_bude skryt'!$L$12:$L$77,"",0,1)))</f>
        <v/>
      </c>
      <c r="U23" s="109"/>
    </row>
    <row r="24" spans="2:21" ht="13" x14ac:dyDescent="0.25">
      <c r="B24" s="100">
        <f t="shared" si="0"/>
        <v>17</v>
      </c>
      <c r="C24" s="133"/>
      <c r="D24" s="133"/>
      <c r="E24" s="97"/>
      <c r="F24" s="153"/>
      <c r="G24" s="153"/>
      <c r="H24" s="153"/>
      <c r="I24" s="110"/>
      <c r="J24" s="110"/>
      <c r="K24" s="110"/>
      <c r="L24" s="106"/>
      <c r="M24" s="101"/>
      <c r="N24" s="99"/>
      <c r="O24" s="99"/>
      <c r="P24" s="160" t="str">
        <f>IF($T24="","",(IF($T24='Pomocný_bude skryt'!$L$15,$S24,IF($T24='Pomocný_bude skryt'!$L$46,$S24*15,IF($T24='Pomocný_bude skryt'!$L$43,$S24*(52/0.1),IF($T24='Pomocný_bude skryt'!$L$42,$S24*174,IF($T24='Pomocný_bude skryt'!$L$37,$S24*87,"B2")))))))</f>
        <v/>
      </c>
      <c r="Q24" s="103"/>
      <c r="R24" s="104"/>
      <c r="S24" s="130"/>
      <c r="T24" s="159" t="str">
        <f>IF((R24=""),"",(_xlfn.XLOOKUP('Zjednodušený záznam podpor'!R24,'Pomocný_bude skryt'!$O$12:$O$77,'Pomocný_bude skryt'!$L$12:$L$77,"",0,1)))</f>
        <v/>
      </c>
      <c r="U24" s="109"/>
    </row>
    <row r="25" spans="2:21" ht="13" x14ac:dyDescent="0.25">
      <c r="B25" s="100">
        <f t="shared" si="0"/>
        <v>18</v>
      </c>
      <c r="C25" s="133"/>
      <c r="D25" s="133"/>
      <c r="E25" s="97"/>
      <c r="F25" s="153"/>
      <c r="G25" s="153"/>
      <c r="H25" s="153"/>
      <c r="I25" s="110"/>
      <c r="J25" s="110"/>
      <c r="K25" s="110"/>
      <c r="L25" s="106"/>
      <c r="M25" s="101"/>
      <c r="N25" s="99"/>
      <c r="O25" s="99"/>
      <c r="P25" s="160" t="str">
        <f>IF($T25="","",(IF($T25='Pomocný_bude skryt'!$L$15,$S25,IF($T25='Pomocný_bude skryt'!$L$46,$S25*15,IF($T25='Pomocný_bude skryt'!$L$43,$S25*(52/0.1),IF($T25='Pomocný_bude skryt'!$L$42,$S25*174,IF($T25='Pomocný_bude skryt'!$L$37,$S25*87,"B2")))))))</f>
        <v/>
      </c>
      <c r="Q25" s="103"/>
      <c r="R25" s="104"/>
      <c r="S25" s="130"/>
      <c r="T25" s="159" t="str">
        <f>IF((R25=""),"",(_xlfn.XLOOKUP('Zjednodušený záznam podpor'!R25,'Pomocný_bude skryt'!$O$12:$O$77,'Pomocný_bude skryt'!$L$12:$L$77,"",0,1)))</f>
        <v/>
      </c>
      <c r="U25" s="109"/>
    </row>
    <row r="26" spans="2:21" ht="13" x14ac:dyDescent="0.25">
      <c r="B26" s="100">
        <f t="shared" si="0"/>
        <v>19</v>
      </c>
      <c r="C26" s="133"/>
      <c r="D26" s="133"/>
      <c r="E26" s="97"/>
      <c r="F26" s="153"/>
      <c r="G26" s="153"/>
      <c r="H26" s="153"/>
      <c r="I26" s="110"/>
      <c r="J26" s="110"/>
      <c r="K26" s="110"/>
      <c r="L26" s="106"/>
      <c r="M26" s="101"/>
      <c r="N26" s="99"/>
      <c r="O26" s="99"/>
      <c r="P26" s="160" t="str">
        <f>IF($T26="","",(IF($T26='Pomocný_bude skryt'!$L$15,$S26,IF($T26='Pomocný_bude skryt'!$L$46,$S26*15,IF($T26='Pomocný_bude skryt'!$L$43,$S26*(52/0.1),IF($T26='Pomocný_bude skryt'!$L$42,$S26*174,IF($T26='Pomocný_bude skryt'!$L$37,$S26*87,"B2")))))))</f>
        <v/>
      </c>
      <c r="Q26" s="103"/>
      <c r="R26" s="104"/>
      <c r="S26" s="130"/>
      <c r="T26" s="159" t="str">
        <f>IF((R26=""),"",(_xlfn.XLOOKUP('Zjednodušený záznam podpor'!R26,'Pomocný_bude skryt'!$O$12:$O$77,'Pomocný_bude skryt'!$L$12:$L$77,"",0,1)))</f>
        <v/>
      </c>
      <c r="U26" s="109"/>
    </row>
    <row r="27" spans="2:21" ht="13" x14ac:dyDescent="0.25">
      <c r="B27" s="100">
        <f t="shared" si="0"/>
        <v>20</v>
      </c>
      <c r="C27" s="133"/>
      <c r="D27" s="133"/>
      <c r="E27" s="97"/>
      <c r="F27" s="153"/>
      <c r="G27" s="153"/>
      <c r="H27" s="153"/>
      <c r="I27" s="110"/>
      <c r="J27" s="110"/>
      <c r="K27" s="110"/>
      <c r="L27" s="106"/>
      <c r="M27" s="101"/>
      <c r="N27" s="99"/>
      <c r="O27" s="99"/>
      <c r="P27" s="160" t="str">
        <f>IF($T27="","",(IF($T27='Pomocný_bude skryt'!$L$15,$S27,IF($T27='Pomocný_bude skryt'!$L$46,$S27*15,IF($T27='Pomocný_bude skryt'!$L$43,$S27*(52/0.1),IF($T27='Pomocný_bude skryt'!$L$42,$S27*174,IF($T27='Pomocný_bude skryt'!$L$37,$S27*87,"B2")))))))</f>
        <v/>
      </c>
      <c r="Q27" s="103"/>
      <c r="R27" s="104"/>
      <c r="S27" s="130"/>
      <c r="T27" s="159" t="str">
        <f>IF((R27=""),"",(_xlfn.XLOOKUP('Zjednodušený záznam podpor'!R27,'Pomocný_bude skryt'!$O$12:$O$77,'Pomocný_bude skryt'!$L$12:$L$77,"",0,1)))</f>
        <v/>
      </c>
      <c r="U27" s="109"/>
    </row>
    <row r="28" spans="2:21" ht="13" x14ac:dyDescent="0.25">
      <c r="B28" s="100">
        <f t="shared" si="0"/>
        <v>21</v>
      </c>
      <c r="C28" s="133"/>
      <c r="D28" s="133"/>
      <c r="E28" s="97"/>
      <c r="F28" s="153"/>
      <c r="G28" s="153"/>
      <c r="H28" s="153"/>
      <c r="I28" s="110"/>
      <c r="J28" s="110"/>
      <c r="K28" s="110"/>
      <c r="L28" s="106"/>
      <c r="M28" s="101"/>
      <c r="N28" s="99"/>
      <c r="O28" s="99"/>
      <c r="P28" s="160" t="str">
        <f>IF($T28="","",(IF($T28='Pomocný_bude skryt'!$L$15,$S28,IF($T28='Pomocný_bude skryt'!$L$46,$S28*15,IF($T28='Pomocný_bude skryt'!$L$43,$S28*(52/0.1),IF($T28='Pomocný_bude skryt'!$L$42,$S28*174,IF($T28='Pomocný_bude skryt'!$L$37,$S28*87,"B2")))))))</f>
        <v/>
      </c>
      <c r="Q28" s="103"/>
      <c r="R28" s="104"/>
      <c r="S28" s="130"/>
      <c r="T28" s="159" t="str">
        <f>IF((R28=""),"",(_xlfn.XLOOKUP('Zjednodušený záznam podpor'!R28,'Pomocný_bude skryt'!$O$12:$O$77,'Pomocný_bude skryt'!$L$12:$L$77,"",0,1)))</f>
        <v/>
      </c>
      <c r="U28" s="109"/>
    </row>
    <row r="29" spans="2:21" ht="13" x14ac:dyDescent="0.25">
      <c r="B29" s="100">
        <f t="shared" si="0"/>
        <v>22</v>
      </c>
      <c r="C29" s="133"/>
      <c r="D29" s="133"/>
      <c r="E29" s="97"/>
      <c r="F29" s="153"/>
      <c r="G29" s="153"/>
      <c r="H29" s="153"/>
      <c r="I29" s="110"/>
      <c r="J29" s="110"/>
      <c r="K29" s="110"/>
      <c r="L29" s="106"/>
      <c r="M29" s="101"/>
      <c r="N29" s="99"/>
      <c r="O29" s="99"/>
      <c r="P29" s="160" t="str">
        <f>IF($T29="","",(IF($T29='Pomocný_bude skryt'!$L$15,$S29,IF($T29='Pomocný_bude skryt'!$L$46,$S29*15,IF($T29='Pomocný_bude skryt'!$L$43,$S29*(52/0.1),IF($T29='Pomocný_bude skryt'!$L$42,$S29*174,IF($T29='Pomocný_bude skryt'!$L$37,$S29*87,"B2")))))))</f>
        <v/>
      </c>
      <c r="Q29" s="103"/>
      <c r="R29" s="104"/>
      <c r="S29" s="130"/>
      <c r="T29" s="159" t="str">
        <f>IF((R29=""),"",(_xlfn.XLOOKUP('Zjednodušený záznam podpor'!R29,'Pomocný_bude skryt'!$O$12:$O$77,'Pomocný_bude skryt'!$L$12:$L$77,"",0,1)))</f>
        <v/>
      </c>
      <c r="U29" s="109"/>
    </row>
    <row r="30" spans="2:21" ht="13" x14ac:dyDescent="0.25">
      <c r="B30" s="100">
        <f t="shared" si="0"/>
        <v>23</v>
      </c>
      <c r="C30" s="133"/>
      <c r="D30" s="133"/>
      <c r="E30" s="97"/>
      <c r="F30" s="153"/>
      <c r="G30" s="153"/>
      <c r="H30" s="153"/>
      <c r="I30" s="110"/>
      <c r="J30" s="110"/>
      <c r="K30" s="110"/>
      <c r="L30" s="106"/>
      <c r="M30" s="101"/>
      <c r="N30" s="99"/>
      <c r="O30" s="99"/>
      <c r="P30" s="160" t="str">
        <f>IF($T30="","",(IF($T30='Pomocný_bude skryt'!$L$15,$S30,IF($T30='Pomocný_bude skryt'!$L$46,$S30*15,IF($T30='Pomocný_bude skryt'!$L$43,$S30*(52/0.1),IF($T30='Pomocný_bude skryt'!$L$42,$S30*174,IF($T30='Pomocný_bude skryt'!$L$37,$S30*87,"B2")))))))</f>
        <v/>
      </c>
      <c r="Q30" s="103"/>
      <c r="R30" s="104"/>
      <c r="S30" s="130"/>
      <c r="T30" s="159" t="str">
        <f>IF((R30=""),"",(_xlfn.XLOOKUP('Zjednodušený záznam podpor'!R30,'Pomocný_bude skryt'!$O$12:$O$77,'Pomocný_bude skryt'!$L$12:$L$77,"",0,1)))</f>
        <v/>
      </c>
      <c r="U30" s="109"/>
    </row>
    <row r="31" spans="2:21" ht="13" x14ac:dyDescent="0.25">
      <c r="B31" s="100">
        <f t="shared" si="0"/>
        <v>24</v>
      </c>
      <c r="C31" s="133"/>
      <c r="D31" s="133"/>
      <c r="E31" s="97"/>
      <c r="F31" s="153"/>
      <c r="G31" s="153"/>
      <c r="H31" s="153"/>
      <c r="I31" s="110"/>
      <c r="J31" s="110"/>
      <c r="K31" s="110"/>
      <c r="L31" s="106"/>
      <c r="M31" s="101"/>
      <c r="N31" s="99"/>
      <c r="O31" s="99"/>
      <c r="P31" s="160" t="str">
        <f>IF($T31="","",(IF($T31='Pomocný_bude skryt'!$L$15,$S31,IF($T31='Pomocný_bude skryt'!$L$46,$S31*15,IF($T31='Pomocný_bude skryt'!$L$43,$S31*(52/0.1),IF($T31='Pomocný_bude skryt'!$L$42,$S31*174,IF($T31='Pomocný_bude skryt'!$L$37,$S31*87,"B2")))))))</f>
        <v/>
      </c>
      <c r="Q31" s="103"/>
      <c r="R31" s="104"/>
      <c r="S31" s="130"/>
      <c r="T31" s="159" t="str">
        <f>IF((R31=""),"",(_xlfn.XLOOKUP('Zjednodušený záznam podpor'!R31,'Pomocný_bude skryt'!$O$12:$O$77,'Pomocný_bude skryt'!$L$12:$L$77,"",0,1)))</f>
        <v/>
      </c>
      <c r="U31" s="109"/>
    </row>
    <row r="32" spans="2:21" ht="13" x14ac:dyDescent="0.25">
      <c r="B32" s="100">
        <f t="shared" si="0"/>
        <v>25</v>
      </c>
      <c r="C32" s="133"/>
      <c r="D32" s="133"/>
      <c r="E32" s="97"/>
      <c r="F32" s="153"/>
      <c r="G32" s="153"/>
      <c r="H32" s="153"/>
      <c r="I32" s="110"/>
      <c r="J32" s="110"/>
      <c r="K32" s="110"/>
      <c r="L32" s="106"/>
      <c r="M32" s="101"/>
      <c r="N32" s="99"/>
      <c r="O32" s="99"/>
      <c r="P32" s="160" t="str">
        <f>IF($T32="","",(IF($T32='Pomocný_bude skryt'!$L$15,$S32,IF($T32='Pomocný_bude skryt'!$L$46,$S32*15,IF($T32='Pomocný_bude skryt'!$L$43,$S32*(52/0.1),IF($T32='Pomocný_bude skryt'!$L$42,$S32*174,IF($T32='Pomocný_bude skryt'!$L$37,$S32*87,"B2")))))))</f>
        <v/>
      </c>
      <c r="Q32" s="103"/>
      <c r="R32" s="104"/>
      <c r="S32" s="130"/>
      <c r="T32" s="159" t="str">
        <f>IF((R32=""),"",(_xlfn.XLOOKUP('Zjednodušený záznam podpor'!R32,'Pomocný_bude skryt'!$O$12:$O$77,'Pomocný_bude skryt'!$L$12:$L$77,"",0,1)))</f>
        <v/>
      </c>
      <c r="U32" s="109"/>
    </row>
    <row r="33" spans="2:21" ht="13" x14ac:dyDescent="0.25">
      <c r="B33" s="100">
        <f t="shared" si="0"/>
        <v>26</v>
      </c>
      <c r="C33" s="133"/>
      <c r="D33" s="133"/>
      <c r="E33" s="97"/>
      <c r="F33" s="153"/>
      <c r="G33" s="153"/>
      <c r="H33" s="153"/>
      <c r="I33" s="110"/>
      <c r="J33" s="110"/>
      <c r="K33" s="110"/>
      <c r="L33" s="106"/>
      <c r="M33" s="101"/>
      <c r="N33" s="99"/>
      <c r="O33" s="99"/>
      <c r="P33" s="160" t="str">
        <f>IF($T33="","",(IF($T33='Pomocný_bude skryt'!$L$15,$S33,IF($T33='Pomocný_bude skryt'!$L$46,$S33*15,IF($T33='Pomocný_bude skryt'!$L$43,$S33*(52/0.1),IF($T33='Pomocný_bude skryt'!$L$42,$S33*174,IF($T33='Pomocný_bude skryt'!$L$37,$S33*87,"B2")))))))</f>
        <v/>
      </c>
      <c r="Q33" s="103"/>
      <c r="R33" s="104"/>
      <c r="S33" s="130"/>
      <c r="T33" s="159" t="str">
        <f>IF((R33=""),"",(_xlfn.XLOOKUP('Zjednodušený záznam podpor'!R33,'Pomocný_bude skryt'!$O$12:$O$77,'Pomocný_bude skryt'!$L$12:$L$77,"",0,1)))</f>
        <v/>
      </c>
      <c r="U33" s="109"/>
    </row>
    <row r="34" spans="2:21" ht="13" x14ac:dyDescent="0.25">
      <c r="B34" s="100">
        <f t="shared" si="0"/>
        <v>27</v>
      </c>
      <c r="C34" s="133"/>
      <c r="D34" s="133"/>
      <c r="E34" s="97"/>
      <c r="F34" s="153"/>
      <c r="G34" s="153"/>
      <c r="H34" s="153"/>
      <c r="I34" s="110"/>
      <c r="J34" s="110"/>
      <c r="K34" s="110"/>
      <c r="L34" s="106"/>
      <c r="M34" s="101"/>
      <c r="N34" s="99"/>
      <c r="O34" s="99"/>
      <c r="P34" s="160" t="str">
        <f>IF($T34="","",(IF($T34='Pomocný_bude skryt'!$L$15,$S34,IF($T34='Pomocný_bude skryt'!$L$46,$S34*15,IF($T34='Pomocný_bude skryt'!$L$43,$S34*(52/0.1),IF($T34='Pomocný_bude skryt'!$L$42,$S34*174,IF($T34='Pomocný_bude skryt'!$L$37,$S34*87,"B2")))))))</f>
        <v/>
      </c>
      <c r="Q34" s="103"/>
      <c r="R34" s="104"/>
      <c r="S34" s="130"/>
      <c r="T34" s="159" t="str">
        <f>IF((R34=""),"",(_xlfn.XLOOKUP('Zjednodušený záznam podpor'!R34,'Pomocný_bude skryt'!$O$12:$O$77,'Pomocný_bude skryt'!$L$12:$L$77,"",0,1)))</f>
        <v/>
      </c>
      <c r="U34" s="109"/>
    </row>
    <row r="35" spans="2:21" ht="13" x14ac:dyDescent="0.25">
      <c r="B35" s="100">
        <f t="shared" si="0"/>
        <v>28</v>
      </c>
      <c r="C35" s="133"/>
      <c r="D35" s="133"/>
      <c r="E35" s="97"/>
      <c r="F35" s="153"/>
      <c r="G35" s="153"/>
      <c r="H35" s="153"/>
      <c r="I35" s="110"/>
      <c r="J35" s="110"/>
      <c r="K35" s="110"/>
      <c r="L35" s="106"/>
      <c r="M35" s="101"/>
      <c r="N35" s="99"/>
      <c r="O35" s="99"/>
      <c r="P35" s="160" t="str">
        <f>IF($T35="","",(IF($T35='Pomocný_bude skryt'!$L$15,$S35,IF($T35='Pomocný_bude skryt'!$L$46,$S35*15,IF($T35='Pomocný_bude skryt'!$L$43,$S35*(52/0.1),IF($T35='Pomocný_bude skryt'!$L$42,$S35*174,IF($T35='Pomocný_bude skryt'!$L$37,$S35*87,"B2")))))))</f>
        <v/>
      </c>
      <c r="Q35" s="103"/>
      <c r="R35" s="104"/>
      <c r="S35" s="130"/>
      <c r="T35" s="159" t="str">
        <f>IF((R35=""),"",(_xlfn.XLOOKUP('Zjednodušený záznam podpor'!R35,'Pomocný_bude skryt'!$O$12:$O$77,'Pomocný_bude skryt'!$L$12:$L$77,"",0,1)))</f>
        <v/>
      </c>
      <c r="U35" s="109"/>
    </row>
    <row r="36" spans="2:21" ht="13" x14ac:dyDescent="0.25">
      <c r="B36" s="100">
        <f t="shared" si="0"/>
        <v>29</v>
      </c>
      <c r="C36" s="133"/>
      <c r="D36" s="133"/>
      <c r="E36" s="97"/>
      <c r="F36" s="153"/>
      <c r="G36" s="153"/>
      <c r="H36" s="153"/>
      <c r="I36" s="110"/>
      <c r="J36" s="110"/>
      <c r="K36" s="110"/>
      <c r="L36" s="106"/>
      <c r="M36" s="101"/>
      <c r="N36" s="99"/>
      <c r="O36" s="99"/>
      <c r="P36" s="160" t="str">
        <f>IF($T36="","",(IF($T36='Pomocný_bude skryt'!$L$15,$S36,IF($T36='Pomocný_bude skryt'!$L$46,$S36*15,IF($T36='Pomocný_bude skryt'!$L$43,$S36*(52/0.1),IF($T36='Pomocný_bude skryt'!$L$42,$S36*174,IF($T36='Pomocný_bude skryt'!$L$37,$S36*87,"B2")))))))</f>
        <v/>
      </c>
      <c r="Q36" s="103"/>
      <c r="R36" s="104"/>
      <c r="S36" s="130"/>
      <c r="T36" s="159" t="str">
        <f>IF((R36=""),"",(_xlfn.XLOOKUP('Zjednodušený záznam podpor'!R36,'Pomocný_bude skryt'!$O$12:$O$77,'Pomocný_bude skryt'!$L$12:$L$77,"",0,1)))</f>
        <v/>
      </c>
      <c r="U36" s="109"/>
    </row>
    <row r="37" spans="2:21" ht="13" x14ac:dyDescent="0.25">
      <c r="B37" s="100">
        <f t="shared" si="0"/>
        <v>30</v>
      </c>
      <c r="C37" s="133"/>
      <c r="D37" s="133"/>
      <c r="E37" s="97"/>
      <c r="F37" s="153"/>
      <c r="G37" s="153"/>
      <c r="H37" s="153"/>
      <c r="I37" s="110"/>
      <c r="J37" s="110"/>
      <c r="K37" s="110"/>
      <c r="L37" s="106"/>
      <c r="M37" s="101"/>
      <c r="N37" s="99"/>
      <c r="O37" s="99"/>
      <c r="P37" s="160" t="str">
        <f>IF($T37="","",(IF($T37='Pomocný_bude skryt'!$L$15,$S37,IF($T37='Pomocný_bude skryt'!$L$46,$S37*15,IF($T37='Pomocný_bude skryt'!$L$43,$S37*(52/0.1),IF($T37='Pomocný_bude skryt'!$L$42,$S37*174,IF($T37='Pomocný_bude skryt'!$L$37,$S37*87,"B2")))))))</f>
        <v/>
      </c>
      <c r="Q37" s="103"/>
      <c r="R37" s="104"/>
      <c r="S37" s="130"/>
      <c r="T37" s="159" t="str">
        <f>IF((R37=""),"",(_xlfn.XLOOKUP('Zjednodušený záznam podpor'!R37,'Pomocný_bude skryt'!$O$12:$O$77,'Pomocný_bude skryt'!$L$12:$L$77,"",0,1)))</f>
        <v/>
      </c>
      <c r="U37" s="109"/>
    </row>
    <row r="38" spans="2:21" x14ac:dyDescent="0.35">
      <c r="B38" s="90" t="s">
        <v>278</v>
      </c>
      <c r="C38" s="134"/>
      <c r="D38" s="134"/>
      <c r="E38" s="131"/>
      <c r="M38" s="77"/>
      <c r="N38" s="77"/>
      <c r="O38" s="77"/>
      <c r="P38" s="77"/>
      <c r="Q38" s="78"/>
      <c r="R38" s="84"/>
      <c r="S38" s="63"/>
      <c r="T38" s="79"/>
    </row>
  </sheetData>
  <sheetProtection formatCells="0" formatColumns="0" formatRows="0" insertRows="0" deleteRows="0"/>
  <autoFilter ref="A7:W7" xr:uid="{E2005881-8EF5-4087-B0B1-50CA929B7D62}"/>
  <mergeCells count="9">
    <mergeCell ref="B4:L4"/>
    <mergeCell ref="Q2:S4"/>
    <mergeCell ref="U6:U7"/>
    <mergeCell ref="B6:B7"/>
    <mergeCell ref="C6:C7"/>
    <mergeCell ref="D6:D7"/>
    <mergeCell ref="E6:E7"/>
    <mergeCell ref="M6:T6"/>
    <mergeCell ref="F6:L6"/>
  </mergeCells>
  <conditionalFormatting sqref="P8:P37">
    <cfRule type="notContainsBlanks" dxfId="68" priority="1">
      <formula>LEN(TRIM(P8))&gt;0</formula>
    </cfRule>
  </conditionalFormatting>
  <dataValidations count="8">
    <dataValidation type="decimal" operator="greaterThan" allowBlank="1" showInputMessage="1" showErrorMessage="1" promptTitle="Uveďte počet jednotek" prompt="Dle zvolené specifikace uveďte:_x000a_- počet hodin_x000a_- počet měsíců_x000a_- velikost navýšení úvazku, které trvalo minimálně 3 měsíce, zaokrouhlenou na JEDNO DESETINNÉ MÍSTO. Při navýšení z 0,5 na 0,8 uveďte 0,3." sqref="S8:S37" xr:uid="{7B3D04EA-BA3E-4E83-AB94-85ED5DB5CC07}">
      <formula1>0</formula1>
    </dataValidation>
    <dataValidation type="date" allowBlank="1" showInputMessage="1" showErrorMessage="1" promptTitle="Formát D.M.RRRR" prompt="Datum musí spadat do období realizace projektu" sqref="N8:O37" xr:uid="{CF54ED0A-224D-47EB-ADEF-F10F196FDE1B}">
      <formula1>44562</formula1>
      <formula2>47464</formula2>
    </dataValidation>
    <dataValidation type="list" allowBlank="1" showInputMessage="1" showErrorMessage="1" sqref="Q8:Q38" xr:uid="{FBA93C1A-DCD6-4F2E-A55F-8A2AF5DDBE70}">
      <formula1>IF(R8="",Typ_podpory,"Zvolte")</formula1>
    </dataValidation>
    <dataValidation type="date" operator="greaterThan" allowBlank="1" showInputMessage="1" showErrorMessage="1" promptTitle="Formát DD.MM.RRRR" prompt="Vložte datum v požadovaném formátu" sqref="E13 E9" xr:uid="{96572046-E6F1-4FD5-90AD-5C8F1D6F79E8}">
      <formula1>1</formula1>
    </dataValidation>
    <dataValidation type="date" operator="greaterThan" allowBlank="1" showInputMessage="1" showErrorMessage="1" promptTitle="Formát D.M.RRRR" prompt="Vložte datum v požadovaném formátu" sqref="E10:E12 E14:E37 E8" xr:uid="{17A1DF01-BCC9-4ABE-9C23-4291BBF5D493}">
      <formula1>1</formula1>
    </dataValidation>
    <dataValidation type="list" allowBlank="1" showInputMessage="1" showErrorMessage="1" sqref="S38 R8:R38" xr:uid="{BBA54145-169A-4EB6-9328-FB245F7E9853}">
      <formula1>INDIRECT(Q8)</formula1>
    </dataValidation>
    <dataValidation type="date" allowBlank="1" showInputMessage="1" showErrorMessage="1" promptTitle="Doplní se automaticky" prompt="Vyplňte informace o podpoře v následujícícíh sloupcích" sqref="P8:P37" xr:uid="{17B71D51-372E-4E39-9AB6-644E7FF72130}">
      <formula1>44562</formula1>
      <formula2>47464</formula2>
    </dataValidation>
    <dataValidation type="textLength" allowBlank="1" showInputMessage="1" showErrorMessage="1" errorTitle="Zadejte 5 nebo 6 znaků" sqref="L8:L37" xr:uid="{13899FF2-FA27-4A7C-A7FD-4B2F3557AD77}">
      <formula1>5</formula1>
      <formula2>6</formula2>
    </dataValidation>
  </dataValidations>
  <pageMargins left="0.7" right="0.7" top="0.78740157499999996" bottom="0.78740157499999996"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2" stopIfTrue="1" id="{9F60A252-172A-4583-8524-481EF9F1D484}">
            <xm:f>IF($T8='Pomocný_bude skryt'!$L$43,(IF(($S8)&gt;1,TRUE,FALSE)),FALSE)</xm:f>
            <x14:dxf>
              <fill>
                <patternFill>
                  <bgColor theme="5" tint="0.59996337778862885"/>
                </patternFill>
              </fill>
            </x14:dxf>
          </x14:cfRule>
          <xm:sqref>S8:S37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5B432EF-1A0A-4315-9420-E2DFE55DFE0D}">
          <x14:formula1>
            <xm:f>'Pomocný_bude skryt'!$F$3:$F$4</xm:f>
          </x14:formula1>
          <xm:sqref>M8:M37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D6B4-14CB-4CEE-8553-B27C781B9DE4}">
  <dimension ref="A1:X38"/>
  <sheetViews>
    <sheetView showGridLines="0" zoomScaleNormal="100" workbookViewId="0">
      <pane xSplit="5" ySplit="1" topLeftCell="F2" activePane="bottomRight" state="frozen"/>
      <selection pane="topRight" activeCell="F1" sqref="F1"/>
      <selection pane="bottomLeft" activeCell="A8" sqref="A8"/>
      <selection pane="bottomRight" sqref="A1:XFD1048576"/>
    </sheetView>
  </sheetViews>
  <sheetFormatPr defaultColWidth="0" defaultRowHeight="14.5" customHeight="1" zeroHeight="1" x14ac:dyDescent="0.35"/>
  <cols>
    <col min="1" max="1" width="0" style="170" hidden="1" customWidth="1"/>
    <col min="2" max="2" width="0" style="162" hidden="1" customWidth="1"/>
    <col min="3" max="4" width="0" style="163" hidden="1" customWidth="1"/>
    <col min="5" max="5" width="0" style="162" hidden="1" customWidth="1"/>
    <col min="6" max="6" width="0" style="164" hidden="1" customWidth="1"/>
    <col min="7" max="8" width="0" style="165" hidden="1" customWidth="1"/>
    <col min="9" max="12" width="0" style="166" hidden="1" customWidth="1"/>
    <col min="13" max="16" width="0" style="167" hidden="1" customWidth="1"/>
    <col min="17" max="17" width="0" style="168" hidden="1" customWidth="1"/>
    <col min="18" max="18" width="0" style="162" hidden="1" customWidth="1"/>
    <col min="19" max="19" width="0" style="169" hidden="1" customWidth="1"/>
    <col min="20" max="21" width="0" style="167" hidden="1" customWidth="1"/>
    <col min="22" max="24" width="0" style="170" hidden="1" customWidth="1"/>
    <col min="25" max="16384" width="8.7265625" style="170"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832A4-B88D-412A-B379-BDEE064BD4C3}">
  <dimension ref="A1:X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customHeight="1" zeroHeight="1" x14ac:dyDescent="0.35"/>
  <cols>
    <col min="1" max="1" width="0" style="37" hidden="1" customWidth="1"/>
    <col min="2" max="2" width="0" style="38" hidden="1" customWidth="1"/>
    <col min="3" max="4" width="0" style="83" hidden="1" customWidth="1"/>
    <col min="5" max="5" width="0" style="38" hidden="1" customWidth="1"/>
    <col min="6" max="6" width="0" style="68" hidden="1" customWidth="1"/>
    <col min="7" max="8" width="0" style="119" hidden="1" customWidth="1"/>
    <col min="9" max="12" width="0" style="67" hidden="1" customWidth="1"/>
    <col min="13" max="16" width="0" style="82" hidden="1" customWidth="1"/>
    <col min="17" max="17" width="0" style="87" hidden="1" customWidth="1"/>
    <col min="18" max="18" width="0" style="38" hidden="1" customWidth="1"/>
    <col min="19" max="19" width="0" style="155" hidden="1" customWidth="1"/>
    <col min="20" max="21" width="0" style="82" hidden="1" customWidth="1"/>
    <col min="22" max="24" width="0" style="37" hidden="1" customWidth="1"/>
    <col min="25" max="16384" width="8.7265625" style="37" hidden="1"/>
  </cols>
  <sheetData>
    <row r="1" ht="14.5" customHeight="1" x14ac:dyDescent="0.35"/>
    <row r="2" ht="14.5" customHeight="1" x14ac:dyDescent="0.35"/>
    <row r="3" ht="14.5" customHeight="1" x14ac:dyDescent="0.35"/>
    <row r="4" ht="14.5" customHeight="1" x14ac:dyDescent="0.35"/>
    <row r="5" ht="14.5" customHeight="1" x14ac:dyDescent="0.35"/>
    <row r="6" ht="14.5" customHeight="1" x14ac:dyDescent="0.35"/>
    <row r="7" ht="14.5" customHeight="1" x14ac:dyDescent="0.35"/>
    <row r="8" ht="14.5" customHeight="1" x14ac:dyDescent="0.35"/>
    <row r="9" ht="14.5" customHeight="1" x14ac:dyDescent="0.35"/>
    <row r="10" ht="14.5" customHeight="1" x14ac:dyDescent="0.35"/>
    <row r="11" ht="14.5" customHeight="1" x14ac:dyDescent="0.35"/>
    <row r="12" ht="14.5" customHeight="1" x14ac:dyDescent="0.35"/>
    <row r="13" ht="14.5" customHeight="1" x14ac:dyDescent="0.35"/>
    <row r="14" ht="14.5" customHeight="1" x14ac:dyDescent="0.35"/>
    <row r="15" ht="14.5" customHeight="1" x14ac:dyDescent="0.35"/>
    <row r="16"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sheetData>
  <sheetProtection algorithmName="SHA-512" hashValue="clp1mIXSC9ZfZ5HqkdQu8GXaqVbtJE9oavwCAXdNPv9JsFBMw7GTC1jLal5ynPcql34CEi4R44Oq5jBN/OMFSw==" saltValue="PuTYRn640RxRV3u7TvJRUw==" spinCount="100000" sheet="1" objects="1" scenarios="1"/>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A2B1F-E374-421F-9AE7-08024D1B5CD6}">
  <dimension ref="A1:X38"/>
  <sheetViews>
    <sheetView showGridLines="0" zoomScaleNormal="100" workbookViewId="0">
      <pane xSplit="5" ySplit="1" topLeftCell="F2" activePane="bottomRight" state="frozen"/>
      <selection sqref="A1:XFD1048576"/>
      <selection pane="topRight" sqref="A1:XFD1048576"/>
      <selection pane="bottomLeft" sqref="A1:XFD1048576"/>
      <selection pane="bottomRight" sqref="A1:XFD1048576"/>
    </sheetView>
  </sheetViews>
  <sheetFormatPr defaultColWidth="0" defaultRowHeight="14.5" zeroHeight="1" x14ac:dyDescent="0.35"/>
  <cols>
    <col min="1" max="1" width="0" style="37" hidden="1" customWidth="1"/>
    <col min="2" max="2" width="0" style="38" hidden="1" customWidth="1"/>
    <col min="3" max="4" width="0" style="83" hidden="1" customWidth="1"/>
    <col min="5" max="5" width="0" style="38" hidden="1" customWidth="1"/>
    <col min="6" max="6" width="0" style="68" hidden="1" customWidth="1"/>
    <col min="7" max="8" width="0" style="119" hidden="1" customWidth="1"/>
    <col min="9" max="12" width="0" style="67" hidden="1" customWidth="1"/>
    <col min="13" max="16" width="0" style="82" hidden="1" customWidth="1"/>
    <col min="17" max="17" width="0" style="87" hidden="1" customWidth="1"/>
    <col min="18" max="18" width="0" style="38" hidden="1" customWidth="1"/>
    <col min="19" max="19" width="0" style="89" hidden="1" customWidth="1"/>
    <col min="20" max="21" width="0" style="82" hidden="1" customWidth="1"/>
    <col min="22" max="24" width="0" style="37" hidden="1" customWidth="1"/>
    <col min="25" max="16384" width="8.7265625" style="37"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sheetData>
  <sheetProtection algorithmName="SHA-512" hashValue="d40pXnVtik7ArPvc9QRTFqKFT5RifdFf3tg4QiGROLAwmJkXueeXQzxzmvbxgHVWCe9hTcd2vzrrg1StJ4Oj8g==" saltValue="9qlHWLCPlx1MBvxKjqRK2Q==" spinCount="100000"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62</vt:i4>
      </vt:variant>
    </vt:vector>
  </HeadingPairs>
  <TitlesOfParts>
    <vt:vector size="98" baseType="lpstr">
      <vt:lpstr>Úvod</vt:lpstr>
      <vt:lpstr>Podpoření účastníci projektu</vt:lpstr>
      <vt:lpstr>Přehled podpor OPZ+</vt:lpstr>
      <vt:lpstr>Pomocný_výzvy_skrýt</vt:lpstr>
      <vt:lpstr>Detailní podpory OPZ+</vt:lpstr>
      <vt:lpstr>Zjednodušený záznam podpor</vt:lpstr>
      <vt:lpstr>Detailní podpory výzva 15</vt:lpstr>
      <vt:lpstr>Detailní podpory výzva 23</vt:lpstr>
      <vt:lpstr>Detailní podpory výzva 28</vt:lpstr>
      <vt:lpstr>Detailní podpory výzva 37</vt:lpstr>
      <vt:lpstr>Detailní podpory výzva 32</vt:lpstr>
      <vt:lpstr>Detailní podpory výzva 52</vt:lpstr>
      <vt:lpstr>Detailní podpory výzva 56</vt:lpstr>
      <vt:lpstr>Detailní podpory výzva 78</vt:lpstr>
      <vt:lpstr>Detailní podpory výzva 88</vt:lpstr>
      <vt:lpstr>Detailní podpory výzva 35</vt:lpstr>
      <vt:lpstr>Detailní podpory výzva 40</vt:lpstr>
      <vt:lpstr>Detailní podpory výzva 41</vt:lpstr>
      <vt:lpstr>Detailní podpory výzva 47</vt:lpstr>
      <vt:lpstr>Detailní podpory výzva 48</vt:lpstr>
      <vt:lpstr>Detailní podpory výzva 71</vt:lpstr>
      <vt:lpstr>Detailní podpory výzva 83</vt:lpstr>
      <vt:lpstr>Detailní podpory výzva 07</vt:lpstr>
      <vt:lpstr>Detailní podpory výzva 08</vt:lpstr>
      <vt:lpstr>Detailní podpory výzva 18</vt:lpstr>
      <vt:lpstr>Detailní podpory výzva 24</vt:lpstr>
      <vt:lpstr>Detailní podpory výzva 64</vt:lpstr>
      <vt:lpstr>Detailní podpory výzva 65</vt:lpstr>
      <vt:lpstr>Detailní podpory výzva 75</vt:lpstr>
      <vt:lpstr>Detailní podpory výzva 101</vt:lpstr>
      <vt:lpstr>Detailní podpory výzva 44</vt:lpstr>
      <vt:lpstr>Detailní podpory výzva 50</vt:lpstr>
      <vt:lpstr>Detailní podpory výzva 51</vt:lpstr>
      <vt:lpstr>Detailní podpory výzva 59</vt:lpstr>
      <vt:lpstr>Pomocný_bude skryt</vt:lpstr>
      <vt:lpstr>Hodnoty indikátorů účastníci</vt:lpstr>
      <vt:lpstr>Bydlení</vt:lpstr>
      <vt:lpstr>Jiné</vt:lpstr>
      <vt:lpstr>Kompetence</vt:lpstr>
      <vt:lpstr>Kompetence_V37</vt:lpstr>
      <vt:lpstr>Kompetence_V88</vt:lpstr>
      <vt:lpstr>Poradenství_k_bydlení</vt:lpstr>
      <vt:lpstr>Rekvalifikace</vt:lpstr>
      <vt:lpstr>Rekvalifikace_V18</vt:lpstr>
      <vt:lpstr>Rekvalifikace_V35</vt:lpstr>
      <vt:lpstr>Rekvalifikace_V37</vt:lpstr>
      <vt:lpstr>Rekvalifikace_V41</vt:lpstr>
      <vt:lpstr>Rekvalifikace_V88</vt:lpstr>
      <vt:lpstr>Sociální_podníkání</vt:lpstr>
      <vt:lpstr>Sociální_začleňování</vt:lpstr>
      <vt:lpstr>Sociální_začleňování_V18</vt:lpstr>
      <vt:lpstr>Sociální_začleňování_V44</vt:lpstr>
      <vt:lpstr>Sociální_začleňování_V65</vt:lpstr>
      <vt:lpstr>Typ_podpory</vt:lpstr>
      <vt:lpstr>Typ_podpory_výzva_07</vt:lpstr>
      <vt:lpstr>Typ_podpory_výzva_08</vt:lpstr>
      <vt:lpstr>Typ_podpory_výzva_101</vt:lpstr>
      <vt:lpstr>Typ_podpory_výzva_15</vt:lpstr>
      <vt:lpstr>Typ_podpory_výzva_18</vt:lpstr>
      <vt:lpstr>Typ_podpory_výzva_23</vt:lpstr>
      <vt:lpstr>Typ_podpory_výzva_24</vt:lpstr>
      <vt:lpstr>Typ_podpory_výzva_28</vt:lpstr>
      <vt:lpstr>Typ_podpory_výzva_32</vt:lpstr>
      <vt:lpstr>Typ_podpory_výzva_35</vt:lpstr>
      <vt:lpstr>Typ_podpory_výzva_37</vt:lpstr>
      <vt:lpstr>Typ_podpory_výzva_40</vt:lpstr>
      <vt:lpstr>Typ_podpory_výzva_41</vt:lpstr>
      <vt:lpstr>Typ_podpory_výzva_44</vt:lpstr>
      <vt:lpstr>Typ_podpory_výzva_47</vt:lpstr>
      <vt:lpstr>Typ_podpory_výzva_48</vt:lpstr>
      <vt:lpstr>Typ_podpory_výzva_50</vt:lpstr>
      <vt:lpstr>Typ_podpory_výzva_51</vt:lpstr>
      <vt:lpstr>Typ_podpory_výzva_52</vt:lpstr>
      <vt:lpstr>Typ_podpory_výzva_56</vt:lpstr>
      <vt:lpstr>Typ_podpory_výzva_59</vt:lpstr>
      <vt:lpstr>Typ_podpory_výzva_64</vt:lpstr>
      <vt:lpstr>Typ_podpory_výzva_65</vt:lpstr>
      <vt:lpstr>Typ_podpory_výzva_71</vt:lpstr>
      <vt:lpstr>Typ_podpory_výzva_75</vt:lpstr>
      <vt:lpstr>Typ_podpory_výzva_78</vt:lpstr>
      <vt:lpstr>Typ_podpory_výzva_83</vt:lpstr>
      <vt:lpstr>Typ_podpory_výzva_88</vt:lpstr>
      <vt:lpstr>Uplatnění</vt:lpstr>
      <vt:lpstr>Uplatnění_V08</vt:lpstr>
      <vt:lpstr>Uplatnění_V15</vt:lpstr>
      <vt:lpstr>Uplatnění_V18</vt:lpstr>
      <vt:lpstr>Uplatnění_V23</vt:lpstr>
      <vt:lpstr>Uplatnění_V28</vt:lpstr>
      <vt:lpstr>Uplatnění_V32</vt:lpstr>
      <vt:lpstr>Uplatnění_V41</vt:lpstr>
      <vt:lpstr>Uplatnění_V52</vt:lpstr>
      <vt:lpstr>Uplatnění_V56</vt:lpstr>
      <vt:lpstr>Uplatnění_V78</vt:lpstr>
      <vt:lpstr>Vzdělávání</vt:lpstr>
      <vt:lpstr>Vzdělávání_V37</vt:lpstr>
      <vt:lpstr>Vzdělávání_V40</vt:lpstr>
      <vt:lpstr>Vzdělávání_V47</vt:lpstr>
      <vt:lpstr>Vzdělávání_V88</vt:lpstr>
    </vt:vector>
  </TitlesOfParts>
  <Company>MPSV ČR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Hančáková Helena</cp:lastModifiedBy>
  <cp:lastPrinted>2024-01-17T14:28:52Z</cp:lastPrinted>
  <dcterms:created xsi:type="dcterms:W3CDTF">2023-08-03T08:10:07Z</dcterms:created>
  <dcterms:modified xsi:type="dcterms:W3CDTF">2024-01-31T11:21:27Z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0ebb53-23a2-471a-9c6e-17bd0d11311e_Enabled">
    <vt:lpwstr>true</vt:lpwstr>
  </property>
  <property fmtid="{D5CDD505-2E9C-101B-9397-08002B2CF9AE}" pid="3" name="MSIP_Label_690ebb53-23a2-471a-9c6e-17bd0d11311e_SetDate">
    <vt:lpwstr>2024-01-31T11:21:12Z</vt:lpwstr>
  </property>
  <property fmtid="{D5CDD505-2E9C-101B-9397-08002B2CF9AE}" pid="4" name="MSIP_Label_690ebb53-23a2-471a-9c6e-17bd0d11311e_Method">
    <vt:lpwstr>Standard</vt:lpwstr>
  </property>
  <property fmtid="{D5CDD505-2E9C-101B-9397-08002B2CF9AE}" pid="5" name="MSIP_Label_690ebb53-23a2-471a-9c6e-17bd0d11311e_Name">
    <vt:lpwstr>690ebb53-23a2-471a-9c6e-17bd0d11311e</vt:lpwstr>
  </property>
  <property fmtid="{D5CDD505-2E9C-101B-9397-08002B2CF9AE}" pid="6" name="MSIP_Label_690ebb53-23a2-471a-9c6e-17bd0d11311e_SiteId">
    <vt:lpwstr>418bc066-1b00-4aad-ad98-9ead95bb26a9</vt:lpwstr>
  </property>
  <property fmtid="{D5CDD505-2E9C-101B-9397-08002B2CF9AE}" pid="7" name="MSIP_Label_690ebb53-23a2-471a-9c6e-17bd0d11311e_ActionId">
    <vt:lpwstr>0ced8d2d-bed4-4d7d-9166-a98359d32f83</vt:lpwstr>
  </property>
  <property fmtid="{D5CDD505-2E9C-101B-9397-08002B2CF9AE}" pid="8" name="MSIP_Label_690ebb53-23a2-471a-9c6e-17bd0d11311e_ContentBits">
    <vt:lpwstr>0</vt:lpwstr>
  </property>
</Properties>
</file>